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lmaryoryp\Desktop\2022\PLANES 2022\SEGUIMIENTOS\JURIDICA\"/>
    </mc:Choice>
  </mc:AlternateContent>
  <xr:revisionPtr revIDLastSave="0" documentId="13_ncr:1_{95944D89-4EAB-43B7-9E91-6C4A3DF65B2E}"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8" i="1" l="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B3" i="1"/>
</calcChain>
</file>

<file path=xl/sharedStrings.xml><?xml version="1.0" encoding="utf-8"?>
<sst xmlns="http://schemas.openxmlformats.org/spreadsheetml/2006/main" count="627" uniqueCount="338">
  <si>
    <t>ITEM</t>
  </si>
  <si>
    <t xml:space="preserve">RADICADO </t>
  </si>
  <si>
    <t>TIPO DE PROCESO</t>
  </si>
  <si>
    <t>FECHA DE RADICACIÓN</t>
  </si>
  <si>
    <t>FECHA DE NOTIF. E.S.E</t>
  </si>
  <si>
    <t xml:space="preserve">DEMANDANTE	</t>
  </si>
  <si>
    <t>No. DE CÉDULA</t>
  </si>
  <si>
    <t>DEMANDADOS</t>
  </si>
  <si>
    <t>PRETENSIONES</t>
  </si>
  <si>
    <t>CUANTIA</t>
  </si>
  <si>
    <t>FALLO PRIMER INSTANCIA FECHA</t>
  </si>
  <si>
    <t>FALLO SEGUNDA INSTANCIA FECHA</t>
  </si>
  <si>
    <t>ESTADO ACTUAL DEL PROCESO, FECHA ÚLTIMAS ACTUACIONES</t>
  </si>
  <si>
    <t>CALCULO DE LA PROBABILIDAD</t>
  </si>
  <si>
    <t>REGISTRO VALOR PRETENSIONES</t>
  </si>
  <si>
    <t>PORCENTAJE</t>
  </si>
  <si>
    <t>VALOR REAL PRETENSIÓN</t>
  </si>
  <si>
    <t>50001233300020180014301</t>
  </si>
  <si>
    <t>NYRD</t>
  </si>
  <si>
    <t xml:space="preserve"> - SANDRA ELIANA SILVA CONDE</t>
  </si>
  <si>
    <t>C.C35261558</t>
  </si>
  <si>
    <t xml:space="preserve"> - E.S.E. SOLUCION SALUD DEL META</t>
  </si>
  <si>
    <t>SOLICITA:  EL PAGO DE SALARIOS,  PRESTACIONES SOCIALES  Y DEMAS EMOLUMENTOSPRESTACIONALES E INDEMNIZATORIAS Y LA DECLARATORIA DE LA EXISTENCIA DE CONTRATO LABORAL</t>
  </si>
  <si>
    <t>PRIMERO  CONFIRMAR EL AUTO DE 5 DE FEBRERO DE 2019  PROFERIDO POR EL TRIBUNAL ADMINISTRATIVO DEL META  POR MEDIO DEL CUAL SE NEGÓ EL LLAMAMIENTO EN GARANTÍA QUE HIZO LA E.S.E SOLUCIÓN SALUD DEL META A LA PREVISORA S.A. COMPAÑÍA DE SEGUROS  DE CONFORMIDAD CON LO EXPUESTO.    SEGUNDO  UNA VEZ EN FIRME ESTE AUTO  POR SECRETARÍA DEVUÉLVASE EL EXPEDIENTE AL TRIBUNAL DE ORIGEN  PARA LO PERTINENTE.    TERCERO. SE DEJA CONSTANCIA DE QUE ESTA PROVIDENCIA SE FIRMA EN FORMA ELECTRÓNICA MEDIANTE EL APLICATIVO SAMAI  DE MANERA QUE EL CERTIFICADO DIGITAL QUE ARROJA EL SISTEMA VALIDA LA INTEGRIDAD Y AUTENTICIDAD DEL PRESENTE DOCUMENTO EN EL LINK HTTP   RELATORIA.CONSEJODEESTADO.GOV.CO 8081 VISTAS DOCUMENTOS EVALIDADOR.   -EL DOCUMENTO ASOCIADO ESTA PENDIENTE DE FIRMA Y SOLO SE VISUALIZARA CUANDO TODAS LAS FIRMAS ESTEN REALIZADAS- -EFIRMA:SANDRA LISSET IBARRA NOV 18 2020 11:38AM -EFIRMA:CÉSAR  PALOMINO NOV 19 2020  6:31PM</t>
  </si>
  <si>
    <t>RIESGO MEDIO</t>
  </si>
  <si>
    <t>POSIBLE (21%- 50%)</t>
  </si>
  <si>
    <t>RD</t>
  </si>
  <si>
    <t xml:space="preserve"> - JUAN GABRIEL ARIZA QUIROGA - LUZ  MARINA QUIROGA PINEDA - EDILSA DEYANIRA RODRÍGUEZ CUELLAR</t>
  </si>
  <si>
    <t>C.C28196319</t>
  </si>
  <si>
    <t xml:space="preserve"> - DEPARTAMENTO DEL META-E.S.E. DEPARTAMENTAL SOLUCIÓN SALUD</t>
  </si>
  <si>
    <t>RECIBIDO 18-11-2020. APODERADO DEL DEPARTAMENTO DEL META SOLICITA EXPEDIENTE DIGITAL - DESPACHO COMUNICA PROCESO SE ENCUENTRA AL DESPACHO UNA VEZ SALGA SE REMITIRÁ COPIA DEL MISMO.</t>
  </si>
  <si>
    <t>RIESGO ALTO</t>
  </si>
  <si>
    <t>PROBABLE (50%-100%)</t>
  </si>
  <si>
    <t xml:space="preserve"> - JOSE RICARDO CONDE ARIZA y otros - ADA AMALFY OLIVO MARQUEZ</t>
  </si>
  <si>
    <t>C.C.17335945</t>
  </si>
  <si>
    <t xml:space="preserve"> - ESE SOLUCIÓN SALUD - CLINICA MARTHA - CLINICA DEL LLANO</t>
  </si>
  <si>
    <t>20/10/2020- SE PRESENTA CONTRADICCION AL DICTAMEN PERICIAL POR PARTE DE LA ESE SOLUCION SALUD</t>
  </si>
  <si>
    <t xml:space="preserve"> - MERCEDES TORRES HERNANDEZ</t>
  </si>
  <si>
    <t>C.C.40356655</t>
  </si>
  <si>
    <t xml:space="preserve"> - EMPRESA SOCIAL DEL ESTADO SOLUCION SALUD</t>
  </si>
  <si>
    <t>AUDIENCIA INICIAL, PREVISTA EN EL ARTÍCULO 180 DEL CPACA, PARA EL 30 DE JUNIO DE 2020 A LAS 02:00 P.M. TIENE POR CONTESTADA DEMANDA Y LLAMAMIENTO EN GARANTIA. RECONOCE PERSONERÍA29 Jan 2020</t>
  </si>
  <si>
    <t>ERNESTINA RIVERA LOAIZA - ANA ROSA DIAZ RIVERA - MARIA FERNANDA DIAZ RIVERA - SANDRA MILENA DIAZ RIVERA - LUIS F8HERNANDO DIAZ RIVERA - LUIS IGNACIO DIAZ LOAIZA -  CLAUDIA DIAZ RIVERA Y OTROS</t>
  </si>
  <si>
    <t>C.C.40415044</t>
  </si>
  <si>
    <t xml:space="preserve"> - EMPRESA SOCIAL DEL ESTADO DEL DEPARTAMENTO DEL META E.S.E. SOLUCION SALUD - HOSPITAL DEPARTAMENTAL DE VILLAVICENCIO - HOSPITAL DEPARTAMENTAL DE GRANADA</t>
  </si>
  <si>
    <t>ENVIO DE NOTIFICACION 16 DE OCTUBRE DE 2020</t>
  </si>
  <si>
    <t>ORD.LAB</t>
  </si>
  <si>
    <t xml:space="preserve"> - CLEOTILDE BENAVIDES PEREZ</t>
  </si>
  <si>
    <t>C.C.39640347</t>
  </si>
  <si>
    <t xml:space="preserve">AUTO APLAZA Y FIJA NUEVA FECHA DE JUZGAMIENTO PARA EL DIA 19 DE MAYO DE 2021 A LAS 9:00,  AUTO DE FECHA 15 SEPTIEMBRE 2020 </t>
  </si>
  <si>
    <t xml:space="preserve"> - LAUREANO BELTRAN RODRIGUEZ - JOSE HUMBERTO BELTRAN RAMOS - YOLANDA PATRICIA RAMOS MUÑOZ - JEISON JAVIER RODRIGUEZ RAMOS - OSCAR FERNEY BELTRAN RAMOS - GERMAN ALFONSO BELTRAN RAMOS - MUNAR ALFONSO BOBADILLA BELTRAN - NELSON ALEJANDRO BELTRAN RAMOS - ANA BERNARDA BELTRAN RAMOS - ROSA ELENA RAMOS MUÑOZ - MARIA ISABEL RAMOS MUÑOZ - MARIA STELLA MACHADO RAMOS - ANA YAMILE GUEVARA RAMOS</t>
  </si>
  <si>
    <t>C.C.7787165</t>
  </si>
  <si>
    <t xml:space="preserve"> - ESE SOLUCION SALUD</t>
  </si>
  <si>
    <t>INFORMARON QUE EN ADELANTE TODAS LAS ACTUACIONES DENTRO DEL PRESENTE PROCESO SE SURTIRÁN POR EL SISTEMA DE REGISTRO TYBA, EL CUAL SE ENCUENTRA EN LA PÁGINA DE LA RAMA JUDICIAL.    14 DE SEPTIEMBRE-2020</t>
  </si>
  <si>
    <t xml:space="preserve"> - LINA MARCELA GAVIRIA PELAEZ - DIANA CAROLINA MEJIA GAVIRIA - LILIANA PATRICIA GAVIRIA PELAEZ</t>
  </si>
  <si>
    <t>C.C.1120566232</t>
  </si>
  <si>
    <t xml:space="preserve"> - EPS CAPITAL SALUD - ESE DEPARTAMENTAL SOLUCION SALUD - CENTRO DE SALUD DEL MUNICIPIO DE LA URIBE-META - CLINICA META S.A - HOSPITAL SIMON BOLIVAR</t>
  </si>
  <si>
    <t>CANCELAR LA AUDIENCIA PROGRAMADA 02 DE JULIO DE 2020 - AUTO 01 DE JULIO 2020</t>
  </si>
  <si>
    <t>RIESGO BAJO</t>
  </si>
  <si>
    <t>REMOTO (0%- 20%)</t>
  </si>
  <si>
    <t xml:space="preserve"> - LEIDY CATALINA VANEGAS AREVALO</t>
  </si>
  <si>
    <t>C.C.1123565874</t>
  </si>
  <si>
    <t xml:space="preserve"> - HOSPITAL DEPARTAMENTAL DE VILLAVICENCIO - HOSPITAL DEPARTAMENTAL DE GUAMAL - HOSPITAL DEPARTAMENTAL DE GRANADA - DEPARTAMENTO DEL META - NACION- MINISTERIO DE DEFENSA-EJERCITO NACIONAL - ESE SOLUCION SALUD</t>
  </si>
  <si>
    <t xml:space="preserve">11 DE MARZO 2020,  DESCORRE TRASLADO DE EXCEPCIONES </t>
  </si>
  <si>
    <t xml:space="preserve"> - JULIAN BELTRAN ENCISO</t>
  </si>
  <si>
    <t>C.C.17267661</t>
  </si>
  <si>
    <t>10 DE MARZO 2020, UATO APLAZA AUDIENCIA</t>
  </si>
  <si>
    <t xml:space="preserve"> - SONIA GARCIA MENESES</t>
  </si>
  <si>
    <t>C.C.40305255</t>
  </si>
  <si>
    <t xml:space="preserve"> - ESE DEPARTAMENTAL SOLUCION SALUD DEL META</t>
  </si>
  <si>
    <t>10 MARZO 2020 - AUTO APLAZA AUDIENCIA</t>
  </si>
  <si>
    <t xml:space="preserve"> - MARIA EMMA GONZALEZ CASTAÑEDA - KATHERINE GONZALEZ CASTAÑEDA - CARLOS EDGAR GONZALEZ CASTRO - YAKELINE CASTAÑEDA GAITAN</t>
  </si>
  <si>
    <t>C.C.41243952</t>
  </si>
  <si>
    <t>TRASLADO EXCEPCIONES - 19 FEBRERO 2020</t>
  </si>
  <si>
    <t xml:space="preserve"> - ELSA MERCEDES VALBUENA SALAMANCA - MARÍA ALEJANDRA ARDILA VALBUENA - LUISA FERNANDA ARDILA VALBUENA</t>
  </si>
  <si>
    <t>C.C.41779749</t>
  </si>
  <si>
    <t xml:space="preserve"> - CORPORACIÓN CLINICA UNIVERSIDAD COOERATIVA DE COLOMBIA - SANITAS EPS - E.S.E. MUNICIPIO VILLAVICENCIO - DEPARTAMENTO DEL META - MUNICIPIO DE VILLAVICENCIO - E.S.E. DEPARTAMENTAL DEL META</t>
  </si>
  <si>
    <t>TERMINADO POR DESISTIMIENTO DEMANDANTE24/04/2018</t>
  </si>
  <si>
    <t>SE ALLEGA PODER POR PARTE DE APODERADO DEL DEPARTAMENTO DEL META- 9 MARZO 2020</t>
  </si>
  <si>
    <t xml:space="preserve"> - BERNARDO GÓMEZ RODRÍGUEZ</t>
  </si>
  <si>
    <t>C.C.91101452</t>
  </si>
  <si>
    <t xml:space="preserve"> - DEPARTAMENTO DEL META - EMPRESA SOCIAL DEL ESTADO SOLUCION  SALUD</t>
  </si>
  <si>
    <t xml:space="preserve"> FERNANDO RAMOS JARAMILLO - JENNY PATRICIA PRIETO MEDINA</t>
  </si>
  <si>
    <t>C.C.16230667</t>
  </si>
  <si>
    <t xml:space="preserve"> - EMPRESA SOCIAL DEL ESTADO SOLUCION SALUD - DEPARTAMENTO DEL META - MINISTERIO DE SALUD Y DE PROTECCION SOCIAL</t>
  </si>
  <si>
    <t>CONSTANCIA RADICACION DE OFICIOS -4/03/2020</t>
  </si>
  <si>
    <t xml:space="preserve"> - MARIA DE LOS ANGELES TAMARA SANDOVAL</t>
  </si>
  <si>
    <t>C.C.30002421</t>
  </si>
  <si>
    <t xml:space="preserve"> - DEPARTAMENTO DEL META - E.S.E DEPARTAMENTAL SOLUCION SALUD</t>
  </si>
  <si>
    <t xml:space="preserve"> -  CLAUDIA PATRICIA COSSIO -EDUAR DE JESÙS COSIO SALAZAR - LEIDY JHOANNA COSIO SALAZAR - ERIKA MARÌA COSIO SALAZAR - MARIA IIDUARA ALVAREZ RODRIGUEZ - MARÌA LILIANA COSIO SALAZAR - BROCARDO DE JESÙS COSIO ÀLVAREZ - CARLOS EDUARDO COSIO ÀLVAREZ - CARLOS HUMBERTO RIVAS SILVA</t>
  </si>
  <si>
    <t>C.C.1114399817</t>
  </si>
  <si>
    <t xml:space="preserve"> - EPS FAMISANAR - SOLUCION SALUD - CLINICA UNIVERSIDAD COOPERATIVA DE COLOMBIA - HOSPITAL DE PUERTO GAITAN</t>
  </si>
  <si>
    <t>AUTO TIENE POR NOTIFICADO POR CONDUCTA CONCLUYENTE - 24/02/2020</t>
  </si>
  <si>
    <t xml:space="preserve"> - WILKINS LOPEZ PINTO</t>
  </si>
  <si>
    <t>C.C.72052896</t>
  </si>
  <si>
    <t>AUDIENCIA INICIAL CELEBRADA 19/02/2020</t>
  </si>
  <si>
    <t xml:space="preserve"> - CARLOS JULIO BUSTOS- JOSE AGUSTIN GALLEGO VALENCIA - CARLOS DAVID BUSTOS PACHECO - NIDIA MARITZA BUSTOS PACHECO - ANYI VIVANA BUSTOS PACHECO - ARACELI PACHECO GONZALEZ - </t>
  </si>
  <si>
    <t>C.C.1121842252</t>
  </si>
  <si>
    <t xml:space="preserve"> - CLINICA META - CAPITAL SALUD - HOSPITAL DEPARTAMENTAL DE GRANADA-META - CENTRO DE ATENCION DE SAN JUAN DE ARAMA</t>
  </si>
  <si>
    <t>AUDIENCIA DE PRUEBAS REALIZADA EL 29 DE ENERO DE 2020</t>
  </si>
  <si>
    <t xml:space="preserve"> - PATRICIA ORJUELA HURTADO</t>
  </si>
  <si>
    <t>C.C.30972117</t>
  </si>
  <si>
    <t xml:space="preserve"> - DEPARTAMENTO DEL META - ESE DEPARTAMENTAL DEL META</t>
  </si>
  <si>
    <t>RADICACION CONTESTACION DEMANDA Y LLAMAMIENTO EN GARANTIA ESE SOLUCION SALUD 01 DE JULIO DE 2020</t>
  </si>
  <si>
    <t>CONT. CONTRACT</t>
  </si>
  <si>
    <t xml:space="preserve"> - GLOBAL EVIRONMENT AND HEALTH SOLUTIONS LLC  SUCURSAL COLOMBIA</t>
  </si>
  <si>
    <t>NIT 900.367.083-1</t>
  </si>
  <si>
    <t>AL DESPACHO 17/01/2020</t>
  </si>
  <si>
    <t xml:space="preserve"> - EDUARDO YANOLU MERCHAN LOPEZ</t>
  </si>
  <si>
    <t>C.C.17314066</t>
  </si>
  <si>
    <t xml:space="preserve"> - ESE DEPARTAMENTAL DEL META - E.S.E. EMPRESA SOCIAL DEL ESTADO  DEPARTAMENTO DEL META</t>
  </si>
  <si>
    <t>AL DESPACHO 16/01/2020</t>
  </si>
  <si>
    <t xml:space="preserve"> - SANDRA MILENA SANCHEZ ROMERO</t>
  </si>
  <si>
    <t>C.C.40331635</t>
  </si>
  <si>
    <t>AUDIENCIA INICIAL CELEBRADA 14/01/2020</t>
  </si>
  <si>
    <t xml:space="preserve"> - PABLO EMILIO RIVEROS PARRADO- CARLOS ANDRES RIVEROS - LEONEL PINTO RIVEROS - WILMER ALEXANDER PARRA RIVEROS - LEYDY MARIBEL SUESCA RIVEROS - CECILIA RIVEROS DE GUTIEEREZ - CARMELINA PARRADO DE RIVEROS - YOLANDA RIVEROS PARRADO - MERY RIVEROS PARRADO - FANNY ESPERANZA RIVEROS PARRADO - </t>
  </si>
  <si>
    <t>C.C.475996</t>
  </si>
  <si>
    <t xml:space="preserve"> - SALUDCOOP E.P.S. - EMPRESA SOCIAL DEL ESTADO DEL DEPARTAMENTAL DEL META - HOSPITAL NIVEL 1 DE RESTREPO-META</t>
  </si>
  <si>
    <t>ESE SOLUCION SALUD PRESENTA ALEGATOS DE CONCLUSION 12/12/2019</t>
  </si>
  <si>
    <t>EJECUTIVO</t>
  </si>
  <si>
    <t xml:space="preserve"> - YADY MILENA ORTEGA RODRIGUEZ, OTRO"</t>
  </si>
  <si>
    <t>C.C.21191394</t>
  </si>
  <si>
    <t xml:space="preserve"> - DEPARTAMENTO DEL META - ESE SOLUCION SALUD</t>
  </si>
  <si>
    <t>PODER DEPARTAMENTO DEL META 09/03/2020</t>
  </si>
  <si>
    <t xml:space="preserve"> - CRISTIAN CAMILO HERRERA PULIDO - LUIS ALEJANDRO HERRERA PULIDO - BLANCA MARIA PULIDO - LUIS HUMBERTO HERRERA ORDUÑA</t>
  </si>
  <si>
    <t>C.C.100751971</t>
  </si>
  <si>
    <t xml:space="preserve"> - HOSPITAL DEPARTAMENTAL DE VILLAVICENCIO META - E.S.E. SOLUCION SALUD META - HOSPITAL DEPARTAMENTAL DE VILLAVICENCIO E.S.E. - CONVIDA E.P.S-S - ESE DEL DEPARTAMENTO DEL META-HOSPITAL E.S.E LOCAL DE CUMARAL - HOSPITAL SANTA CLARA E.S.E DE BOGOTA - ENTIDAD PROMOTORA DE SALUD REGIMEN SUBSIDIADO EPS CONVIDA - SUBRED INTEGRADA DE SERVICIOS DE SALUD CENTRO ORIENTE ESE - HOSPITAL LOCAL DE CUMARAL ESE</t>
  </si>
  <si>
    <t>ENVIO PROCESO A TRIBUNAL ADMINISTRATIVO DEL META 17/12/2019</t>
  </si>
  <si>
    <t xml:space="preserve"> - COPSALUM</t>
  </si>
  <si>
    <t>NIT.800224961-7</t>
  </si>
  <si>
    <t xml:space="preserve"> - E.S.E SOLUCION SALUD DEL META</t>
  </si>
  <si>
    <t>CONCEDE TRASLADO PARA ALEGAR DE CONCLUSION 21/09/2020</t>
  </si>
  <si>
    <t xml:space="preserve"> -HUGO ALEXANDER NARVAEZ MONJE-  CELFA LUZ TRUJILLO TRAVIEZA - JOHANA NARVAEZ MONJE - JHON EDISSON NARVAEZ MONJE - HUGO ISIDRO NARVAEZ RODRIGUEZ - ROSALBINA MONJE RODRIGUEZ - </t>
  </si>
  <si>
    <t>C.C.15879603</t>
  </si>
  <si>
    <t xml:space="preserve"> - E.S.E. DEPARTAMENTAL SOLUCION SALUD</t>
  </si>
  <si>
    <t>INCORPORA CORRESPONDENCIA ALLEGADA SECRETARIA DE SALUD 01/11/2019, apoderado allega dictamen pericial 22/01/2021</t>
  </si>
  <si>
    <t xml:space="preserve"> - DAYAN CAROLAINE MONTENEGRO BEJARANO - ANA BERTILDA BEJARANO  LINARES</t>
  </si>
  <si>
    <t>C.C.1122646506</t>
  </si>
  <si>
    <t xml:space="preserve"> - ALCALDIA MUNICIPIO DE RESTREPO - CENTRO DE SALUD DE RESTREPO - E.S.E. DEPARTAMENTAL DEL META - CENTRO DE ATENCION DE RESTREPO</t>
  </si>
  <si>
    <t>AUDIENCIA INICIAL 06/05/2020 - AUTO DE 28/10/2019</t>
  </si>
  <si>
    <t xml:space="preserve"> -SHIRLENY CERQUERA RINTA  - PINILLA CALDERON JOSE RICARDO - PINILLA MENDEZ ANCIZAR - RINTA MARTINEZ MARIA BENERALDA</t>
  </si>
  <si>
    <t>C.C.1123862103</t>
  </si>
  <si>
    <t xml:space="preserve"> - DEPARTAMENTO DEL META - E.S.E DEL DEPARTAMENTO DEL META E.S.E SOLUCION SALUD</t>
  </si>
  <si>
    <t>SENTENCIA PRIMERA INSTANCIA "F" 03/12/2020</t>
  </si>
  <si>
    <t xml:space="preserve"> - HERNAN RODRIGUEZ CUELLAR</t>
  </si>
  <si>
    <t>C.C.86085975</t>
  </si>
  <si>
    <t xml:space="preserve"> - E.S.E. SOLUCION SALUD META - EMPRESA SOCIAL DEL ESTADO SOLUCION SALUD</t>
  </si>
  <si>
    <t>SE PRESENTAN ALEGATOS DE CONCLUSION SEGUNDA INSTANCIA ESE SOLUCION SALUD 08/10/2019</t>
  </si>
  <si>
    <t xml:space="preserve"> - FARIX ALEXI GARCIA BURITICA</t>
  </si>
  <si>
    <t>C.C.1075210751</t>
  </si>
  <si>
    <t xml:space="preserve"> - ESE DEPARTAMENTAL - META</t>
  </si>
  <si>
    <t xml:space="preserve">AUTO FIJA FECHA AUDIENCIA INICIAL  17 JUNIO 2020-  </t>
  </si>
  <si>
    <t xml:space="preserve"> - VIANEY MORENO MONTAÑA -LEIDY YAMILE GUAVITA MORENO - FABIAN ALEXIS GUAVITA MORENO - LUIS FERNANDO GUAVITA MORENO - OMAR HERNANDO GUAVITA MORENO - </t>
  </si>
  <si>
    <t>C.C.20659857</t>
  </si>
  <si>
    <t xml:space="preserve"> - ESE SOLUCION SALUD - NACION- EMPRESA SOCIAL DEL ESTADO DEL DEPARTAMENTO DEL META</t>
  </si>
  <si>
    <t>AL DESPACHO PARA SENTENCIA SEGUNDA INSTANCIA 13/09/2019</t>
  </si>
  <si>
    <t xml:space="preserve"> - MARIA INES TIRADO PRADA -YESICA SOLANLLI RIOS TIRADO - JORGE AGUSTIN RIOS TIRADO - AGUSTIN RIOS - </t>
  </si>
  <si>
    <t>C.C.40356008</t>
  </si>
  <si>
    <t>" - CENTRO DE ATENCIÓN REGIONAL, SOLUCION SALUD - E.S.E. DE LEJANIAS META"</t>
  </si>
  <si>
    <t>AL SUSTANCIADOR 10/07/2019</t>
  </si>
  <si>
    <t xml:space="preserve"> - MARTHA ISABEL PEÑA MARTÍNEZ - GLORIA CECILIA ROJAS</t>
  </si>
  <si>
    <t>C.C.30046682</t>
  </si>
  <si>
    <t xml:space="preserve"> - ESE DEPARTAMENTAL - CENTRO HOSPITALARIO DE PUERTO GAITÁN</t>
  </si>
  <si>
    <t>APODERADO DEMANDANTE INFORMA DECESO DE DEMANDANTE 04/06/2019</t>
  </si>
  <si>
    <t>50001333300320140047501</t>
  </si>
  <si>
    <t xml:space="preserve"> - VIRGELINA DEL ROSARIO MESTRA LOPEZ</t>
  </si>
  <si>
    <t>C.C.25872876</t>
  </si>
  <si>
    <t xml:space="preserve"> - EMPRESA SOCIAL DEL ESTADO DEL DEPARTAMENTO DEL META E.S.E -SOLUCION SALUD- - E.S.E. SOLUCIÒN SALUD</t>
  </si>
  <si>
    <t>SENTENCIA SEGUNDA INSTANCIA CONFIRMA CONDENA 18/11/2021 FALLECE DEMANDANTE.</t>
  </si>
  <si>
    <t>AL SUSTANCIADOR 30/04/2019</t>
  </si>
  <si>
    <t xml:space="preserve"> - EDNA YELITZA RODRIGUEZ VILLALOBOS</t>
  </si>
  <si>
    <t>C.C. 40433170</t>
  </si>
  <si>
    <t xml:space="preserve"> - PROCURADOR 206 JUDICIAL DELEGADO - EMPRESA SOCIAL DEL ESTADO SOLUCION SALUD - EMPRESA SOCIAL DEL ESTADO  ESE SOLUCION SALUD</t>
  </si>
  <si>
    <t>SENTENCIA SEGUNDA INSTANCIA CONFIRMA CONDENA 06/05/2021</t>
  </si>
  <si>
    <t>PRESENTADOS ALEGATOS DE CONCLUSION SEGUNDA INSTANCIA 01 /03/2019</t>
  </si>
  <si>
    <t>50001233100020060111501</t>
  </si>
  <si>
    <t xml:space="preserve"> - MARIA OFELIA MESA OLAYA -RONAL AUGUSTO RIAÑO RONDON - GILBERTO RIAÑO MONROY - ROBINSON RIAÑO DONDON - </t>
  </si>
  <si>
    <t>C.C.40357000</t>
  </si>
  <si>
    <t xml:space="preserve"> - DEPARTAMENTO DEL META	 - HOSPITAL DEPARTAMENTAL DE GRANADA</t>
  </si>
  <si>
    <t>AL DESPACHO PARA FALLO  2 INST- 23/01/2019</t>
  </si>
  <si>
    <t>50001333300420130038800</t>
  </si>
  <si>
    <t xml:space="preserve"> - SANDRA PATRICIA RUEDA SANABRIA</t>
  </si>
  <si>
    <t>C.C.39813447</t>
  </si>
  <si>
    <t xml:space="preserve"> - ESE DEPARTAMENTAL DEL META - HOSPITAL DEPARTAMENTAL DE VILLAVCIENCIO</t>
  </si>
  <si>
    <t>FALLO PRIMERA INSTANCIA  03/12/2020 "F"</t>
  </si>
  <si>
    <t>50001333300920190013600</t>
  </si>
  <si>
    <t xml:space="preserve">SANDRA PATRICIA POVEDA CASTILLO, Y OTROS DEMANDANTES.-, </t>
  </si>
  <si>
    <t>C.C.4227388</t>
  </si>
  <si>
    <t xml:space="preserve">HOSPITAL DE GRANADA, HOSPITAL DEPARTAMENTAL DE VILLAVICENCIO META, </t>
  </si>
  <si>
    <t>ENVIO NOTIFICACION A ASEGURADORA 26/11/2020,  contestacion llamada en garantia 15/01/2021</t>
  </si>
  <si>
    <t>50001333300320160031000</t>
  </si>
  <si>
    <t xml:space="preserve">EVERTH GONZALO ALVARADO BARRIGAS, </t>
  </si>
  <si>
    <t>C.C.17330566</t>
  </si>
  <si>
    <t xml:space="preserve">E.S.E SOLUCION SALUD DEPARTAMENTO DEL META, </t>
  </si>
  <si>
    <t>TRASLADO RECURSO DE REPOSICION FORMULADO POR LA ESE SOLUCION SALUD 29/07/2020</t>
  </si>
  <si>
    <t>50001233300020180032900</t>
  </si>
  <si>
    <t xml:space="preserve">SERGIO LUIS ALVAREZ MULETT, </t>
  </si>
  <si>
    <t>C.C.1018447561</t>
  </si>
  <si>
    <t xml:space="preserve">GOBERNACION DEL META, </t>
  </si>
  <si>
    <t>DESCORRE TRASLADO DE PRUEBAS DOCUMENTALES  25/11/2020, 18/01/2021 AUTO CORRE TRASLADO PARA ALEGAR DE CONCLUSION 01/02/2021 SE ALLEGAN ALEGATOS DE CONCLUSION ESE SOLUCION SALUD</t>
  </si>
  <si>
    <t>50001333300420180006500</t>
  </si>
  <si>
    <t xml:space="preserve">JENNY PAOLA MAHECHA MORENO, </t>
  </si>
  <si>
    <t>C.C.1121858734</t>
  </si>
  <si>
    <t xml:space="preserve">ESE DEPARTAMENTAL DEL META, </t>
  </si>
  <si>
    <t>AUDIENCIA INICIAL CELEBRADA EL 6/10/2020</t>
  </si>
  <si>
    <t>50001333300720170040700</t>
  </si>
  <si>
    <t xml:space="preserve">MARIA HELENA CALDERON RODRIGUEZ </t>
  </si>
  <si>
    <t>C.C.40448175</t>
  </si>
  <si>
    <t xml:space="preserve">DEPARTAMENTO DEL META, </t>
  </si>
  <si>
    <t>AUDIENCIA INICIAL 03/09/2020</t>
  </si>
  <si>
    <t>50001333300920200010100</t>
  </si>
  <si>
    <t xml:space="preserve">ALEXANDER  CARDENAS HERNANDEZ, </t>
  </si>
  <si>
    <t>C.C.86013094</t>
  </si>
  <si>
    <t xml:space="preserve">E.S.E. DEPARTAMENTAL DEL META SOLUCION SALUD, </t>
  </si>
  <si>
    <t xml:space="preserve"> 85.926.780.00</t>
  </si>
  <si>
    <t>ENVIO CONTESTACION DEMANDA Y LLAMAMIENTO EN GARANTIA POR ESE SOLUCION SALUD 25/11/2020</t>
  </si>
  <si>
    <t>50001333300320140012300</t>
  </si>
  <si>
    <t xml:space="preserve">YOLIMA  MORA GASCA, </t>
  </si>
  <si>
    <t>C.C.40386926</t>
  </si>
  <si>
    <t>CONCEDE RECURSO DE APELACION FORMULADO POR LA ESE SOLUCION SALUD 21/10/2020</t>
  </si>
  <si>
    <t>50001333300220130050500</t>
  </si>
  <si>
    <t xml:space="preserve"> SANDRA PATRICIA CORREDOR TERAN -EVER  CORREDOR SALAZAR, FABIO ROLANDO ESTRADA , MARIA ISABEL TERAN GALINDO, </t>
  </si>
  <si>
    <t>C.C.28576632</t>
  </si>
  <si>
    <t xml:space="preserve">DEPARTAMENTO  DEL META , E.S.E. DEPARTAMENTAL DEL META SOLUCION SALUD, municipio de lEJANIAS meta, </t>
  </si>
  <si>
    <t>ALLEGA DICTAMEN PERICIAL 28/11/2019</t>
  </si>
  <si>
    <t>50001333300720130001900</t>
  </si>
  <si>
    <t xml:space="preserve">NIDIA YANETH DAZA BAQUERO, </t>
  </si>
  <si>
    <t>C.C.52345045</t>
  </si>
  <si>
    <t xml:space="preserve">DEPARTAMENTO DEL META., </t>
  </si>
  <si>
    <t>REQUIERE A DEMANDANTES RESULTADO DESPACHO COMISORIO 15/07/2019</t>
  </si>
  <si>
    <t>50001333300220160020800</t>
  </si>
  <si>
    <t xml:space="preserve">ANGELA ANDREA ROBIS GOMEZ, DISNEY  ROBIS GOMEZ, NANCY  ROBIS GOMEZ, </t>
  </si>
  <si>
    <t>C.C1121863007</t>
  </si>
  <si>
    <t xml:space="preserve">DEPARTAMENTO  DEL META , </t>
  </si>
  <si>
    <t>SOLICITUD EXPEDIENTE DIGITAL Y RESPUESTA AL MEMORIAL.</t>
  </si>
  <si>
    <t>50001333300220160033000</t>
  </si>
  <si>
    <t xml:space="preserve">ZENAIDA  DIAZ LOPEZ, </t>
  </si>
  <si>
    <t>C.C.40278097</t>
  </si>
  <si>
    <t xml:space="preserve">ESE SOLUCION SALUD, HOSPITAL DEPARTAMENTAL DE GRANADA, </t>
  </si>
  <si>
    <t>APODERADO DEPARTAMENTO DEL META ALLEGA SOLICITUD.</t>
  </si>
  <si>
    <t>50001333300720140038500</t>
  </si>
  <si>
    <t xml:space="preserve">PAOLA ANDREA RAMOS HERNANDEZ, </t>
  </si>
  <si>
    <t>C.C.40399427</t>
  </si>
  <si>
    <t>HOSPITAL DEPARTAMENTAL VILLAVICENCIO, HOSPITAL DPTAL GRANADA Y OTROS , ESE SOLUCION SALUD LLAMADA EN GARANTIA</t>
  </si>
  <si>
    <t>AUTO ORDENA EMPLAZAMIENTO 21/01/2020</t>
  </si>
  <si>
    <t>50001333300120180023100</t>
  </si>
  <si>
    <t xml:space="preserve">HECTOR GUILLERMO HERRERA DURAN, </t>
  </si>
  <si>
    <t>C.C.86048905</t>
  </si>
  <si>
    <t xml:space="preserve">E.S.E. DEPARTAMENTAL DEL META SOLUCION SALUD, ESE DEPARTAMENTAL DEL META, </t>
  </si>
  <si>
    <t>AUDIENCIA INICIAL 30/09/2020</t>
  </si>
  <si>
    <t>50001333300420180038800</t>
  </si>
  <si>
    <t xml:space="preserve">CLAUDIA MIREYA DURAN ROJAS, </t>
  </si>
  <si>
    <t>C.C.52448404</t>
  </si>
  <si>
    <t xml:space="preserve">EMPRESA SOCIAL DEL ESTADO DEL DEPARTAMENTO DEL META, </t>
  </si>
  <si>
    <t>SE ALLEGA ESCRITO SUBSANACION LLAMAMIENTO EN GARANTIA DE ESE SOLUCION SALUD 13/03/2020</t>
  </si>
  <si>
    <t>50001333300320190008000</t>
  </si>
  <si>
    <t xml:space="preserve">GLADYS  AGUILAR GUTIERREZ, AGAPITO  AGUILAR PEÑA,  KERLY YOHANA RAMIREZ AGUILAR, LIDIA  GUTIERREZ VERA, LISETH  RAMIREZ AGUILAR, </t>
  </si>
  <si>
    <t>C.C.30055345</t>
  </si>
  <si>
    <t xml:space="preserve">DEPARTAMENTO DEL META, LA PREVISORA S A COMPAIA DE SEGUROS, </t>
  </si>
  <si>
    <t>DESISTIMIENTO DEMANDA CONTRA JESUS MARTINEZ MOLINA 30/06/2020</t>
  </si>
  <si>
    <t>50001333300320190039100</t>
  </si>
  <si>
    <t xml:space="preserve">ANGELA DAYAN RUBIANO RODRIGUEZ, </t>
  </si>
  <si>
    <t>C.C.1121874510</t>
  </si>
  <si>
    <t>SOLICITUD ACTIVACION CONSULTA PUBLICA POR PARTE ESE SOLUCION SALUD 15/09/2020 - CORRE TRASLADO EXCEPCIONES 21/01/2021 - MEMORIAL DESCORRE TRASLADO EXCEPCIONES PARTE DEMANDANTE 31/01/2021</t>
  </si>
  <si>
    <t>50001333300720200001600</t>
  </si>
  <si>
    <t>NELSON AUGUSTO ROJAS SOGAMOSO</t>
  </si>
  <si>
    <t>C.C.479429</t>
  </si>
  <si>
    <t>ENVIO NOTIFICACION 15/12/2020</t>
  </si>
  <si>
    <t>LABORAL</t>
  </si>
  <si>
    <t>500013333005202000023600</t>
  </si>
  <si>
    <t>DEISY STEFFANY NIEVES VALVUENA</t>
  </si>
  <si>
    <t>C.C.1121854012</t>
  </si>
  <si>
    <t>50001333300420190003400</t>
  </si>
  <si>
    <t>JULIO ROBERTO OCHOA PEÑA</t>
  </si>
  <si>
    <t>C.C.1018461889</t>
  </si>
  <si>
    <t>AURA CECILIA LEAL</t>
  </si>
  <si>
    <t>C.C.51643909</t>
  </si>
  <si>
    <t>50001310500220200032900</t>
  </si>
  <si>
    <t>$30.000.000.oo</t>
  </si>
  <si>
    <t>$55’413.643.oo</t>
  </si>
  <si>
    <t>E.S.E. DEPARTAMENTAL DEL META SOLUCION SALUD, TEMPOASEO</t>
  </si>
  <si>
    <t>APELACION</t>
  </si>
  <si>
    <t>JAIRO RINCON MENDOZA</t>
  </si>
  <si>
    <t>50001310500220190045200</t>
  </si>
  <si>
    <t>C.C.17323340</t>
  </si>
  <si>
    <t>DESIDERIO DAZA URREA</t>
  </si>
  <si>
    <t>C.C.17265808</t>
  </si>
  <si>
    <t>E.S.E. DEPARTAMENTAL DEL META SOLUCION SALUD, HOSPITAL DE GRANADA</t>
  </si>
  <si>
    <t>R.D.</t>
  </si>
  <si>
    <t>50001333300320200021800</t>
  </si>
  <si>
    <t>JENNIFER STEF SANA CASTELLANOS</t>
  </si>
  <si>
    <t>MARTHA JULIETH TORRES QUINTERO</t>
  </si>
  <si>
    <t>C.C.1070924639</t>
  </si>
  <si>
    <t>C.C.40205712</t>
  </si>
  <si>
    <t>50001333300820210005400</t>
  </si>
  <si>
    <t>50001333300320210016300</t>
  </si>
  <si>
    <t>$877.803. 000.oo</t>
  </si>
  <si>
    <t>MARTHA PATRICIA ROMERO GOMEZ</t>
  </si>
  <si>
    <t>C.C.40379661</t>
  </si>
  <si>
    <t>E.S.E. DEPARTAMENTAL DEL META SOLUCION SALUD</t>
  </si>
  <si>
    <t>50001333300720210008700</t>
  </si>
  <si>
    <t>$120.000.000.oo.</t>
  </si>
  <si>
    <t>FRANCY ELENA ROJAS</t>
  </si>
  <si>
    <t>C.C.1148205130</t>
  </si>
  <si>
    <t>50001333300120200023200</t>
  </si>
  <si>
    <t xml:space="preserve"> MARIA ALEXANDRA DELGADO RUIZ</t>
  </si>
  <si>
    <t>MARIA ISABEL RODRIGUEZ MOYA</t>
  </si>
  <si>
    <t>C.C.40342634</t>
  </si>
  <si>
    <t>50001333300620200017400</t>
  </si>
  <si>
    <t>$600.000.000.oo</t>
  </si>
  <si>
    <t>50001333300420220021500</t>
  </si>
  <si>
    <t>C.C.21.113.304</t>
  </si>
  <si>
    <t>SENTENCIA 1 INSTANCIA FAVORABLE 12/09/2022</t>
  </si>
  <si>
    <t>FALLO SEGUNDA INSTANCIA 18/08/2022 FAVORABLE</t>
  </si>
  <si>
    <t>NOTIFICACION SENTENCIA 2 INSTANCIA FAVORABLE ESE SOLUCION SALUD</t>
  </si>
  <si>
    <t xml:space="preserve">TRASLADO EXCEPCIONES </t>
  </si>
  <si>
    <t>$120.000.000</t>
  </si>
  <si>
    <t>AL DESPACHO</t>
  </si>
  <si>
    <t>INADMITE REFORMA A LA DEMANDA</t>
  </si>
  <si>
    <t>VENCIO TRASLADO PARA CONTESTAR</t>
  </si>
  <si>
    <t>SENTENCIA DE PRIMERA INSTANCIA 28/11/2019 "FAVORABLE"</t>
  </si>
  <si>
    <t>FALLO PRIMERA INSTANCIA 13/09/2019 "FAVORABLE"</t>
  </si>
  <si>
    <t>FALLO PRIMERA INSTANCIA 03/12/2020 "FAVORABLE"</t>
  </si>
  <si>
    <t>FALLO PRIMERA INSTANCIA 16/07/2019 "FAVORABLE"</t>
  </si>
  <si>
    <t>FALLO DE PRIMERA INSTANCIA 19/02/2016 "FAVORABLE"</t>
  </si>
  <si>
    <t>FALLO DE PRIMERA INSTANCIA 02/05/2019 "FAVORABLE"</t>
  </si>
  <si>
    <t>FALLO PRIMERA INSTANCIA 23/09/2016 "FAVORABLE"</t>
  </si>
  <si>
    <t>SENTENCIA DE PRIMERA INSTANCIA 02 SEPTIEMBRE 2015 "CONDENATORIA"</t>
  </si>
  <si>
    <t>FALLO PRIMERA INSTANCIA 17/05/2018 "CONDENATORIA"</t>
  </si>
  <si>
    <t>FALLO PRIMERA INSTANCIA  03/12/2020 "FAVORABLE"</t>
  </si>
  <si>
    <t>SENTENCIA PRIMERA INSTANCIA "CONDENATORIO" DEL 20 DE ABRIL DE 2022, APELADA POR LA ESE SOLUCION SALUD</t>
  </si>
  <si>
    <t>FALLO PRIMERA INSTANCIA  "FAVORABLE" 30/11/2021 "F"</t>
  </si>
  <si>
    <t>FALLO PRIMERA INSTANCIA ORAL 19/05/2022 "CONDENATORIO"</t>
  </si>
  <si>
    <t>FALLO PRIMERA INSTANCIA 31/10/2014 "FAVORABLE"</t>
  </si>
  <si>
    <t>FALLO PRIMERA INSTANCIA 4 /08/2017 " FAVORABLE"</t>
  </si>
  <si>
    <t>FALLO PRIMERA INSTANCIA 19/05/2021 "CONDENATORIO"</t>
  </si>
  <si>
    <t>FALLO PRIMERA INSTANCIA 20/09/2019 "CONDENATORIO"</t>
  </si>
  <si>
    <t>SENTENCIA DE PRIMERA INSTANCIA 19 DICIEMBRE 2016 "CONDENA"</t>
  </si>
  <si>
    <t>FALLO PRIMERA INSTANCIA 14/09/2022 "FAVORABLE"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</si>
</sst>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 #,##0;[Red]\-&quot;$&quot;\ #,##0"/>
    <numFmt numFmtId="8" formatCode="&quot;$&quot;\ #,##0.00;[Red]\-&quot;$&quot;\ #,##0.00"/>
    <numFmt numFmtId="164" formatCode="[$$-240A]\ #,##0.00"/>
  </numFmts>
  <fonts count="8" x14ac:knownFonts="1">
    <font>
      <sz val="11"/>
      <color theme="1"/>
      <name val="Calibri"/>
      <family val="2"/>
      <scheme val="minor"/>
    </font>
    <font>
      <b/>
      <sz val="10"/>
      <name val="Arial"/>
      <family val="2"/>
    </font>
    <font>
      <b/>
      <sz val="11"/>
      <name val="Calibri"/>
      <family val="2"/>
    </font>
    <font>
      <b/>
      <sz val="11"/>
      <color theme="1"/>
      <name val="Calibri"/>
      <family val="2"/>
    </font>
    <font>
      <sz val="11"/>
      <name val="Calibri"/>
      <family val="2"/>
      <scheme val="minor"/>
    </font>
    <font>
      <u/>
      <sz val="11"/>
      <color theme="10"/>
      <name val="Calibri"/>
      <family val="2"/>
      <scheme val="minor"/>
    </font>
    <font>
      <sz val="10"/>
      <color theme="1"/>
      <name val="Arial"/>
      <family val="2"/>
    </font>
    <font>
      <sz val="9"/>
      <name val="Segoe UI"/>
      <family val="2"/>
    </font>
  </fonts>
  <fills count="5">
    <fill>
      <patternFill patternType="none"/>
    </fill>
    <fill>
      <patternFill patternType="gray125"/>
    </fill>
    <fill>
      <patternFill patternType="solid">
        <fgColor theme="0"/>
        <bgColor rgb="FFFFFFFF"/>
      </patternFill>
    </fill>
    <fill>
      <patternFill patternType="solid">
        <fgColor theme="0"/>
        <bgColor rgb="FF000000"/>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60">
    <xf numFmtId="0" fontId="0" fillId="0" borderId="0" xfId="0"/>
    <xf numFmtId="0" fontId="1" fillId="2" borderId="1" xfId="0" applyFont="1" applyFill="1" applyBorder="1" applyAlignment="1">
      <alignment horizontal="right" vertical="top" wrapText="1"/>
    </xf>
    <xf numFmtId="0" fontId="1" fillId="2" borderId="1" xfId="0" applyFont="1" applyFill="1" applyBorder="1" applyAlignment="1">
      <alignment horizontal="left" vertical="top" wrapText="1"/>
    </xf>
    <xf numFmtId="49" fontId="1" fillId="2" borderId="1" xfId="0" applyNumberFormat="1" applyFont="1" applyFill="1" applyBorder="1" applyAlignment="1">
      <alignment horizontal="left" vertical="top" wrapText="1"/>
    </xf>
    <xf numFmtId="0" fontId="1" fillId="3"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4" borderId="1" xfId="0" applyFont="1" applyFill="1" applyBorder="1" applyAlignment="1">
      <alignment horizontal="left" vertical="top" wrapText="1"/>
    </xf>
    <xf numFmtId="164" fontId="3" fillId="4" borderId="1" xfId="0" applyNumberFormat="1" applyFont="1" applyFill="1" applyBorder="1" applyAlignment="1">
      <alignment vertical="top" wrapText="1"/>
    </xf>
    <xf numFmtId="49" fontId="0" fillId="0" borderId="1" xfId="0" applyNumberFormat="1" applyBorder="1" applyAlignment="1">
      <alignment horizontal="left" vertical="center"/>
    </xf>
    <xf numFmtId="49" fontId="0" fillId="0" borderId="1" xfId="0" applyNumberFormat="1" applyBorder="1" applyAlignment="1">
      <alignment horizontal="center" vertical="center"/>
    </xf>
    <xf numFmtId="14" fontId="0" fillId="0" borderId="1" xfId="0" applyNumberFormat="1" applyBorder="1" applyAlignment="1">
      <alignment horizontal="center"/>
    </xf>
    <xf numFmtId="0" fontId="0" fillId="0" borderId="1" xfId="0" applyBorder="1" applyAlignment="1">
      <alignment horizontal="center"/>
    </xf>
    <xf numFmtId="0" fontId="0" fillId="0" borderId="1" xfId="0" applyBorder="1" applyAlignment="1">
      <alignment horizontal="left" vertical="center"/>
    </xf>
    <xf numFmtId="0" fontId="0" fillId="0" borderId="1" xfId="0" applyBorder="1"/>
    <xf numFmtId="49" fontId="0" fillId="0" borderId="1" xfId="0" applyNumberFormat="1" applyBorder="1"/>
    <xf numFmtId="0" fontId="0" fillId="0" borderId="1" xfId="0" applyBorder="1" applyAlignment="1">
      <alignment horizontal="left"/>
    </xf>
    <xf numFmtId="0" fontId="0" fillId="0" borderId="1" xfId="0" applyBorder="1" applyAlignment="1">
      <alignment wrapText="1"/>
    </xf>
    <xf numFmtId="3" fontId="0" fillId="0" borderId="1" xfId="0" applyNumberFormat="1" applyBorder="1" applyAlignment="1">
      <alignment horizontal="left"/>
    </xf>
    <xf numFmtId="3" fontId="0" fillId="0" borderId="1" xfId="0" applyNumberFormat="1" applyBorder="1" applyAlignment="1">
      <alignment horizontal="right"/>
    </xf>
    <xf numFmtId="0" fontId="0" fillId="0" borderId="1" xfId="0" applyBorder="1" applyAlignment="1">
      <alignment horizontal="center" vertical="center"/>
    </xf>
    <xf numFmtId="49" fontId="0" fillId="0" borderId="1" xfId="0" applyNumberFormat="1" applyBorder="1" applyAlignment="1">
      <alignment wrapText="1"/>
    </xf>
    <xf numFmtId="49" fontId="0" fillId="0" borderId="0" xfId="0" applyNumberFormat="1"/>
    <xf numFmtId="0" fontId="0" fillId="0" borderId="1" xfId="0" applyBorder="1" applyAlignment="1">
      <alignment horizontal="center" vertical="center" wrapText="1"/>
    </xf>
    <xf numFmtId="0" fontId="6" fillId="0" borderId="1" xfId="0" applyFont="1" applyBorder="1"/>
    <xf numFmtId="3" fontId="0" fillId="0" borderId="1" xfId="0" applyNumberFormat="1" applyBorder="1"/>
    <xf numFmtId="49" fontId="0" fillId="0" borderId="1" xfId="0" applyNumberFormat="1" applyBorder="1" applyAlignment="1">
      <alignment horizontal="right"/>
    </xf>
    <xf numFmtId="0" fontId="0" fillId="0" borderId="1" xfId="0" applyBorder="1" applyAlignment="1">
      <alignment horizontal="right"/>
    </xf>
    <xf numFmtId="49" fontId="0" fillId="0" borderId="1" xfId="0" applyNumberFormat="1" applyBorder="1" applyAlignment="1">
      <alignment horizontal="left"/>
    </xf>
    <xf numFmtId="14" fontId="0" fillId="0" borderId="1" xfId="0" applyNumberFormat="1" applyBorder="1"/>
    <xf numFmtId="14" fontId="0" fillId="0" borderId="1" xfId="0" applyNumberFormat="1" applyBorder="1" applyAlignment="1">
      <alignment horizontal="left" vertical="center"/>
    </xf>
    <xf numFmtId="14" fontId="0" fillId="0" borderId="1" xfId="0" applyNumberFormat="1" applyBorder="1" applyAlignment="1">
      <alignment horizontal="center" vertical="center"/>
    </xf>
    <xf numFmtId="6" fontId="0" fillId="0" borderId="1" xfId="0" applyNumberFormat="1" applyBorder="1" applyAlignment="1">
      <alignment horizontal="left" vertical="center"/>
    </xf>
    <xf numFmtId="14" fontId="0" fillId="0" borderId="1" xfId="0" applyNumberFormat="1" applyBorder="1" applyAlignment="1">
      <alignment horizontal="left"/>
    </xf>
    <xf numFmtId="15" fontId="0" fillId="0" borderId="1" xfId="0" applyNumberFormat="1" applyBorder="1" applyAlignment="1">
      <alignment horizontal="left" vertical="center"/>
    </xf>
    <xf numFmtId="49" fontId="0" fillId="4" borderId="1" xfId="0" applyNumberFormat="1" applyFill="1" applyBorder="1" applyAlignment="1">
      <alignment vertical="center"/>
    </xf>
    <xf numFmtId="0" fontId="4" fillId="0" borderId="1" xfId="0" applyFont="1" applyBorder="1"/>
    <xf numFmtId="49" fontId="4" fillId="0" borderId="1" xfId="0" applyNumberFormat="1" applyFont="1" applyBorder="1" applyAlignment="1">
      <alignment horizontal="left" vertical="center"/>
    </xf>
    <xf numFmtId="49" fontId="6" fillId="0" borderId="1" xfId="0" applyNumberFormat="1" applyFont="1" applyBorder="1"/>
    <xf numFmtId="6" fontId="0" fillId="0" borderId="1" xfId="0" applyNumberFormat="1" applyBorder="1" applyAlignment="1">
      <alignment horizontal="left"/>
    </xf>
    <xf numFmtId="8" fontId="0" fillId="0" borderId="1" xfId="0" applyNumberFormat="1" applyBorder="1" applyAlignment="1">
      <alignment horizontal="left"/>
    </xf>
    <xf numFmtId="8" fontId="0" fillId="0" borderId="1" xfId="0" applyNumberFormat="1" applyBorder="1" applyAlignment="1">
      <alignment horizontal="right"/>
    </xf>
    <xf numFmtId="6" fontId="0" fillId="0" borderId="1" xfId="0" applyNumberFormat="1" applyBorder="1" applyAlignment="1">
      <alignment vertical="center"/>
    </xf>
    <xf numFmtId="0" fontId="0" fillId="0" borderId="1" xfId="0" applyBorder="1" applyAlignment="1">
      <alignment horizontal="right" vertical="center"/>
    </xf>
    <xf numFmtId="6" fontId="0" fillId="0" borderId="1" xfId="0" applyNumberFormat="1" applyBorder="1" applyAlignment="1">
      <alignment horizontal="right" vertical="center"/>
    </xf>
    <xf numFmtId="6" fontId="0" fillId="0" borderId="1" xfId="0" applyNumberFormat="1" applyBorder="1" applyAlignment="1">
      <alignment horizontal="right"/>
    </xf>
    <xf numFmtId="0" fontId="4" fillId="0" borderId="1" xfId="0" applyFont="1" applyBorder="1" applyAlignment="1">
      <alignment vertical="center" wrapText="1"/>
    </xf>
    <xf numFmtId="49" fontId="4" fillId="0" borderId="1" xfId="0" applyNumberFormat="1" applyFont="1" applyBorder="1" applyAlignment="1">
      <alignment vertical="center" wrapText="1"/>
    </xf>
    <xf numFmtId="0" fontId="4" fillId="0" borderId="1" xfId="0" applyFont="1" applyBorder="1" applyAlignment="1">
      <alignment horizontal="left" vertical="center" wrapText="1"/>
    </xf>
    <xf numFmtId="49" fontId="4" fillId="0" borderId="1" xfId="0" applyNumberFormat="1" applyFont="1" applyBorder="1" applyAlignment="1">
      <alignment horizontal="left" vertical="center" wrapText="1"/>
    </xf>
    <xf numFmtId="0" fontId="4" fillId="4" borderId="1" xfId="0" applyFont="1" applyFill="1" applyBorder="1" applyAlignment="1">
      <alignment horizontal="left" vertical="center" wrapText="1"/>
    </xf>
    <xf numFmtId="0" fontId="4" fillId="0" borderId="1" xfId="0" applyFont="1" applyBorder="1" applyAlignment="1">
      <alignment wrapText="1"/>
    </xf>
    <xf numFmtId="0" fontId="0" fillId="0" borderId="0" xfId="0" applyAlignment="1">
      <alignment wrapText="1"/>
    </xf>
    <xf numFmtId="0" fontId="1" fillId="2" borderId="1" xfId="0" applyFont="1" applyFill="1" applyBorder="1" applyAlignment="1">
      <alignment horizontal="left" vertical="center" wrapText="1"/>
    </xf>
    <xf numFmtId="0" fontId="0" fillId="0" borderId="1" xfId="0" applyBorder="1" applyAlignment="1">
      <alignment vertical="center" wrapText="1"/>
    </xf>
    <xf numFmtId="0" fontId="4" fillId="0" borderId="1" xfId="1" applyFont="1" applyBorder="1" applyAlignment="1">
      <alignment horizontal="left" vertical="center" wrapText="1"/>
    </xf>
    <xf numFmtId="0" fontId="4" fillId="0" borderId="1" xfId="1" applyFont="1" applyBorder="1" applyAlignment="1">
      <alignment vertical="center" wrapText="1"/>
    </xf>
    <xf numFmtId="0" fontId="7" fillId="0" borderId="1" xfId="0" applyFont="1" applyBorder="1" applyAlignment="1">
      <alignment vertical="center" wrapText="1"/>
    </xf>
    <xf numFmtId="0" fontId="0" fillId="0" borderId="0" xfId="0" applyAlignment="1">
      <alignment vertical="center" wrapText="1"/>
    </xf>
    <xf numFmtId="0" fontId="1" fillId="2" borderId="1" xfId="0" applyFont="1" applyFill="1" applyBorder="1" applyAlignment="1">
      <alignment horizontal="center" vertical="center"/>
    </xf>
    <xf numFmtId="0" fontId="0" fillId="0" borderId="0" xfId="0"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olegal.co/Pan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0"/>
  <sheetViews>
    <sheetView tabSelected="1" topLeftCell="I67" workbookViewId="0">
      <selection activeCell="K71" sqref="K71"/>
    </sheetView>
  </sheetViews>
  <sheetFormatPr baseColWidth="10" defaultRowHeight="15" x14ac:dyDescent="0.25"/>
  <cols>
    <col min="2" max="2" width="25.85546875" customWidth="1"/>
    <col min="3" max="3" width="22.7109375" customWidth="1"/>
    <col min="4" max="4" width="20.85546875" customWidth="1"/>
    <col min="5" max="5" width="21" customWidth="1"/>
    <col min="6" max="6" width="28.85546875" style="51" customWidth="1"/>
    <col min="7" max="7" width="17.5703125" customWidth="1"/>
    <col min="8" max="8" width="26.140625" customWidth="1"/>
    <col min="9" max="9" width="31" style="59" customWidth="1"/>
    <col min="10" max="10" width="19.42578125" customWidth="1"/>
    <col min="11" max="11" width="22" customWidth="1"/>
    <col min="12" max="12" width="22.7109375" customWidth="1"/>
    <col min="13" max="13" width="26.42578125" style="57" customWidth="1"/>
    <col min="14" max="14" width="26.28515625" customWidth="1"/>
    <col min="15" max="15" width="22" customWidth="1"/>
    <col min="16" max="16" width="14.85546875" customWidth="1"/>
    <col min="17" max="17" width="23.7109375" customWidth="1"/>
  </cols>
  <sheetData>
    <row r="1" spans="1:17" ht="27.75" customHeight="1" x14ac:dyDescent="0.25">
      <c r="A1" s="1" t="s">
        <v>0</v>
      </c>
      <c r="B1" s="2" t="s">
        <v>1</v>
      </c>
      <c r="C1" s="2" t="s">
        <v>2</v>
      </c>
      <c r="D1" s="2" t="s">
        <v>3</v>
      </c>
      <c r="E1" s="2" t="s">
        <v>4</v>
      </c>
      <c r="F1" s="2" t="s">
        <v>5</v>
      </c>
      <c r="G1" s="2" t="s">
        <v>6</v>
      </c>
      <c r="H1" s="3" t="s">
        <v>7</v>
      </c>
      <c r="I1" s="58" t="s">
        <v>8</v>
      </c>
      <c r="J1" s="2" t="s">
        <v>9</v>
      </c>
      <c r="K1" s="4" t="s">
        <v>10</v>
      </c>
      <c r="L1" s="5" t="s">
        <v>11</v>
      </c>
      <c r="M1" s="52" t="s">
        <v>12</v>
      </c>
      <c r="N1" s="6" t="s">
        <v>13</v>
      </c>
      <c r="O1" s="6" t="s">
        <v>14</v>
      </c>
      <c r="P1" s="6" t="s">
        <v>15</v>
      </c>
      <c r="Q1" s="7" t="s">
        <v>16</v>
      </c>
    </row>
    <row r="2" spans="1:17" ht="409.5" x14ac:dyDescent="0.25">
      <c r="A2" s="11">
        <v>1</v>
      </c>
      <c r="B2" s="8" t="s">
        <v>17</v>
      </c>
      <c r="C2" s="9" t="s">
        <v>18</v>
      </c>
      <c r="D2" s="10">
        <v>43244</v>
      </c>
      <c r="E2" s="10">
        <v>43321</v>
      </c>
      <c r="F2" s="47" t="s">
        <v>19</v>
      </c>
      <c r="G2" s="11" t="s">
        <v>20</v>
      </c>
      <c r="H2" s="12" t="s">
        <v>21</v>
      </c>
      <c r="I2" s="22" t="s">
        <v>22</v>
      </c>
      <c r="J2" s="14">
        <v>44000000</v>
      </c>
      <c r="K2" s="13"/>
      <c r="L2" s="13"/>
      <c r="M2" s="53" t="s">
        <v>23</v>
      </c>
      <c r="N2" s="13" t="s">
        <v>24</v>
      </c>
      <c r="O2" s="15">
        <v>44000000</v>
      </c>
      <c r="P2" s="13" t="s">
        <v>25</v>
      </c>
      <c r="Q2" s="13">
        <v>44000000</v>
      </c>
    </row>
    <row r="3" spans="1:17" ht="30.75" customHeight="1" x14ac:dyDescent="0.25">
      <c r="A3" s="11">
        <v>2</v>
      </c>
      <c r="B3" s="8" t="str">
        <f>"50001333100520110002900"</f>
        <v>50001333100520110002900</v>
      </c>
      <c r="C3" s="9" t="s">
        <v>26</v>
      </c>
      <c r="D3" s="10">
        <v>40597</v>
      </c>
      <c r="E3" s="10">
        <v>41011</v>
      </c>
      <c r="F3" s="47" t="s">
        <v>27</v>
      </c>
      <c r="G3" s="11" t="s">
        <v>28</v>
      </c>
      <c r="H3" s="12" t="s">
        <v>29</v>
      </c>
      <c r="I3" s="22" t="s">
        <v>22</v>
      </c>
      <c r="J3" s="14">
        <v>892767820</v>
      </c>
      <c r="K3" s="16" t="s">
        <v>335</v>
      </c>
      <c r="L3" s="14"/>
      <c r="M3" s="53" t="s">
        <v>30</v>
      </c>
      <c r="N3" s="35" t="s">
        <v>31</v>
      </c>
      <c r="O3" s="17">
        <v>967580190</v>
      </c>
      <c r="P3" s="13" t="s">
        <v>32</v>
      </c>
      <c r="Q3" s="18">
        <v>967580190</v>
      </c>
    </row>
    <row r="4" spans="1:17" ht="105" x14ac:dyDescent="0.25">
      <c r="A4" s="11">
        <v>4</v>
      </c>
      <c r="B4" s="8" t="str">
        <f>"50001333100720110041700"</f>
        <v>50001333100720110041700</v>
      </c>
      <c r="C4" s="9" t="s">
        <v>26</v>
      </c>
      <c r="D4" s="10">
        <v>40837</v>
      </c>
      <c r="E4" s="10">
        <v>41166</v>
      </c>
      <c r="F4" s="47" t="s">
        <v>33</v>
      </c>
      <c r="G4" s="11" t="s">
        <v>34</v>
      </c>
      <c r="H4" s="12" t="s">
        <v>35</v>
      </c>
      <c r="I4" s="22" t="s">
        <v>22</v>
      </c>
      <c r="J4" s="14">
        <v>965160000</v>
      </c>
      <c r="K4" s="13"/>
      <c r="L4" s="13"/>
      <c r="M4" s="53" t="s">
        <v>36</v>
      </c>
      <c r="N4" s="35" t="s">
        <v>31</v>
      </c>
      <c r="O4" s="15">
        <v>965160000</v>
      </c>
      <c r="P4" s="13" t="s">
        <v>32</v>
      </c>
      <c r="Q4" s="13">
        <v>965160000</v>
      </c>
    </row>
    <row r="5" spans="1:17" ht="135" x14ac:dyDescent="0.25">
      <c r="A5" s="11">
        <v>5</v>
      </c>
      <c r="B5" s="8" t="str">
        <f>"50001333300320180014700"</f>
        <v>50001333300320180014700</v>
      </c>
      <c r="C5" s="9" t="s">
        <v>18</v>
      </c>
      <c r="D5" s="10">
        <v>43224</v>
      </c>
      <c r="E5" s="10">
        <v>43363</v>
      </c>
      <c r="F5" s="47" t="s">
        <v>37</v>
      </c>
      <c r="G5" s="11" t="s">
        <v>38</v>
      </c>
      <c r="H5" s="12" t="s">
        <v>39</v>
      </c>
      <c r="I5" s="22" t="s">
        <v>22</v>
      </c>
      <c r="J5" s="14">
        <v>63621742</v>
      </c>
      <c r="K5" s="13"/>
      <c r="L5" s="13"/>
      <c r="M5" s="53" t="s">
        <v>40</v>
      </c>
      <c r="N5" s="13" t="s">
        <v>24</v>
      </c>
      <c r="O5" s="15">
        <v>63621742</v>
      </c>
      <c r="P5" s="13" t="s">
        <v>25</v>
      </c>
      <c r="Q5" s="13">
        <v>63621742</v>
      </c>
    </row>
    <row r="6" spans="1:17" ht="120" x14ac:dyDescent="0.25">
      <c r="A6" s="11">
        <v>6</v>
      </c>
      <c r="B6" s="8" t="str">
        <f>"50001333300420190033000"</f>
        <v>50001333300420190033000</v>
      </c>
      <c r="C6" s="9" t="s">
        <v>26</v>
      </c>
      <c r="D6" s="10">
        <v>43756</v>
      </c>
      <c r="E6" s="10">
        <v>44120</v>
      </c>
      <c r="F6" s="48" t="s">
        <v>41</v>
      </c>
      <c r="G6" s="11" t="s">
        <v>42</v>
      </c>
      <c r="H6" s="12" t="s">
        <v>43</v>
      </c>
      <c r="I6" s="22" t="s">
        <v>22</v>
      </c>
      <c r="J6" s="14">
        <v>414058000</v>
      </c>
      <c r="K6" s="13"/>
      <c r="L6" s="13"/>
      <c r="M6" s="53" t="s">
        <v>44</v>
      </c>
      <c r="N6" s="13" t="s">
        <v>24</v>
      </c>
      <c r="O6" s="15">
        <v>414058000</v>
      </c>
      <c r="P6" s="13" t="s">
        <v>25</v>
      </c>
      <c r="Q6" s="13">
        <v>414058000</v>
      </c>
    </row>
    <row r="7" spans="1:17" ht="15" customHeight="1" x14ac:dyDescent="0.25">
      <c r="A7" s="11">
        <v>7</v>
      </c>
      <c r="B7" s="8" t="str">
        <f>"50001310500120170042300"</f>
        <v>50001310500120170042300</v>
      </c>
      <c r="C7" s="9" t="s">
        <v>45</v>
      </c>
      <c r="D7" s="10">
        <v>42962</v>
      </c>
      <c r="E7" s="10">
        <v>43136</v>
      </c>
      <c r="F7" s="47" t="s">
        <v>46</v>
      </c>
      <c r="G7" s="19" t="s">
        <v>47</v>
      </c>
      <c r="H7" s="12" t="s">
        <v>39</v>
      </c>
      <c r="I7" s="22" t="s">
        <v>22</v>
      </c>
      <c r="J7" s="14">
        <v>100000000</v>
      </c>
      <c r="K7" s="20" t="s">
        <v>334</v>
      </c>
      <c r="L7" s="13"/>
      <c r="M7" s="47" t="s">
        <v>48</v>
      </c>
      <c r="N7" s="35" t="s">
        <v>31</v>
      </c>
      <c r="O7" s="15">
        <v>100000000</v>
      </c>
      <c r="P7" s="13" t="s">
        <v>32</v>
      </c>
      <c r="Q7" s="13">
        <v>100000000</v>
      </c>
    </row>
    <row r="8" spans="1:17" ht="255" x14ac:dyDescent="0.25">
      <c r="A8" s="11">
        <v>8</v>
      </c>
      <c r="B8" s="8" t="str">
        <f>"50001333300320190018000"</f>
        <v>50001333300320190018000</v>
      </c>
      <c r="C8" s="9" t="s">
        <v>26</v>
      </c>
      <c r="D8" s="10">
        <v>43598</v>
      </c>
      <c r="E8" s="10">
        <v>43734</v>
      </c>
      <c r="F8" s="47" t="s">
        <v>49</v>
      </c>
      <c r="G8" s="11" t="s">
        <v>50</v>
      </c>
      <c r="H8" s="12" t="s">
        <v>51</v>
      </c>
      <c r="I8" s="22" t="s">
        <v>22</v>
      </c>
      <c r="J8" s="14">
        <v>963309999</v>
      </c>
      <c r="K8" s="13"/>
      <c r="L8" s="13"/>
      <c r="M8" s="54" t="s">
        <v>52</v>
      </c>
      <c r="N8" s="8" t="s">
        <v>24</v>
      </c>
      <c r="O8" s="15">
        <v>963309999</v>
      </c>
      <c r="P8" s="13" t="s">
        <v>25</v>
      </c>
      <c r="Q8" s="13">
        <v>963309999</v>
      </c>
    </row>
    <row r="9" spans="1:17" ht="105" x14ac:dyDescent="0.25">
      <c r="A9" s="11">
        <v>9</v>
      </c>
      <c r="B9" s="8" t="str">
        <f>"50001333300220150053800"</f>
        <v>50001333300220150053800</v>
      </c>
      <c r="C9" s="9" t="s">
        <v>26</v>
      </c>
      <c r="D9" s="10">
        <v>42292</v>
      </c>
      <c r="E9" s="10">
        <v>42543</v>
      </c>
      <c r="F9" s="47" t="s">
        <v>53</v>
      </c>
      <c r="G9" s="11" t="s">
        <v>54</v>
      </c>
      <c r="H9" s="12" t="s">
        <v>55</v>
      </c>
      <c r="I9" s="22" t="s">
        <v>22</v>
      </c>
      <c r="J9" s="14">
        <v>52494744</v>
      </c>
      <c r="K9" s="13"/>
      <c r="L9" s="13"/>
      <c r="M9" s="55" t="s">
        <v>56</v>
      </c>
      <c r="N9" s="13" t="s">
        <v>57</v>
      </c>
      <c r="O9" s="15">
        <v>52494744</v>
      </c>
      <c r="P9" s="13" t="s">
        <v>58</v>
      </c>
      <c r="Q9" s="13">
        <v>52494744</v>
      </c>
    </row>
    <row r="10" spans="1:17" ht="105" x14ac:dyDescent="0.25">
      <c r="A10" s="11">
        <v>10</v>
      </c>
      <c r="B10" s="8" t="str">
        <f>"50001333300720180048700"</f>
        <v>50001333300720180048700</v>
      </c>
      <c r="C10" s="9" t="s">
        <v>26</v>
      </c>
      <c r="D10" s="10">
        <v>43438</v>
      </c>
      <c r="E10" s="10">
        <v>43774</v>
      </c>
      <c r="F10" s="47" t="s">
        <v>59</v>
      </c>
      <c r="G10" s="11" t="s">
        <v>60</v>
      </c>
      <c r="H10" s="12" t="s">
        <v>61</v>
      </c>
      <c r="I10" s="22" t="s">
        <v>22</v>
      </c>
      <c r="J10" s="14">
        <v>78124200</v>
      </c>
      <c r="K10" s="13"/>
      <c r="L10" s="13"/>
      <c r="M10" s="53" t="s">
        <v>62</v>
      </c>
      <c r="N10" s="13" t="s">
        <v>24</v>
      </c>
      <c r="O10" s="15">
        <v>78124200</v>
      </c>
      <c r="P10" s="13" t="s">
        <v>25</v>
      </c>
      <c r="Q10" s="13">
        <v>78124200</v>
      </c>
    </row>
    <row r="11" spans="1:17" ht="105" x14ac:dyDescent="0.25">
      <c r="A11" s="11">
        <v>11</v>
      </c>
      <c r="B11" s="8" t="str">
        <f>"50001333300220180000200"</f>
        <v>50001333300220180000200</v>
      </c>
      <c r="C11" s="9" t="s">
        <v>18</v>
      </c>
      <c r="D11" s="10">
        <v>43112</v>
      </c>
      <c r="E11" s="10">
        <v>43167</v>
      </c>
      <c r="F11" s="47" t="s">
        <v>63</v>
      </c>
      <c r="G11" s="11" t="s">
        <v>64</v>
      </c>
      <c r="H11" s="12" t="s">
        <v>39</v>
      </c>
      <c r="I11" s="22" t="s">
        <v>22</v>
      </c>
      <c r="J11" s="14">
        <v>1139600000</v>
      </c>
      <c r="K11" s="13"/>
      <c r="L11" s="13"/>
      <c r="M11" s="53" t="s">
        <v>65</v>
      </c>
      <c r="N11" s="13" t="s">
        <v>24</v>
      </c>
      <c r="O11" s="15">
        <v>1139600000</v>
      </c>
      <c r="P11" s="13" t="s">
        <v>25</v>
      </c>
      <c r="Q11" s="13">
        <v>1139600000</v>
      </c>
    </row>
    <row r="12" spans="1:17" ht="105" x14ac:dyDescent="0.25">
      <c r="A12" s="11">
        <v>12</v>
      </c>
      <c r="B12" s="8" t="str">
        <f>"50001333300220160016300"</f>
        <v>50001333300220160016300</v>
      </c>
      <c r="C12" s="9" t="s">
        <v>18</v>
      </c>
      <c r="D12" s="10">
        <v>42496</v>
      </c>
      <c r="E12" s="10">
        <v>42801</v>
      </c>
      <c r="F12" s="47" t="s">
        <v>66</v>
      </c>
      <c r="G12" s="11" t="s">
        <v>67</v>
      </c>
      <c r="H12" s="12" t="s">
        <v>68</v>
      </c>
      <c r="I12" s="22" t="s">
        <v>22</v>
      </c>
      <c r="J12" s="14">
        <v>166745799</v>
      </c>
      <c r="K12" s="11" t="s">
        <v>337</v>
      </c>
      <c r="L12" s="13"/>
      <c r="M12" s="53" t="s">
        <v>69</v>
      </c>
      <c r="N12" s="13" t="s">
        <v>24</v>
      </c>
      <c r="O12" s="15">
        <v>166745799</v>
      </c>
      <c r="P12" s="13" t="s">
        <v>25</v>
      </c>
      <c r="Q12" s="13">
        <v>166745799</v>
      </c>
    </row>
    <row r="13" spans="1:17" ht="9.75" customHeight="1" x14ac:dyDescent="0.25">
      <c r="A13" s="11">
        <v>13</v>
      </c>
      <c r="B13" s="8" t="str">
        <f>"50001333300320170040900"</f>
        <v>50001333300320170040900</v>
      </c>
      <c r="C13" s="9" t="s">
        <v>26</v>
      </c>
      <c r="D13" s="10">
        <v>43083</v>
      </c>
      <c r="E13" s="10">
        <v>43236</v>
      </c>
      <c r="F13" s="47" t="s">
        <v>70</v>
      </c>
      <c r="G13" s="11" t="s">
        <v>71</v>
      </c>
      <c r="H13" s="12" t="s">
        <v>39</v>
      </c>
      <c r="I13" s="22" t="s">
        <v>22</v>
      </c>
      <c r="J13" s="14">
        <v>148000000</v>
      </c>
      <c r="K13" s="13"/>
      <c r="L13" s="13"/>
      <c r="M13" s="53" t="s">
        <v>72</v>
      </c>
      <c r="N13" s="13" t="s">
        <v>24</v>
      </c>
      <c r="O13" s="15">
        <v>148000000</v>
      </c>
      <c r="P13" s="13" t="s">
        <v>25</v>
      </c>
      <c r="Q13" s="13">
        <v>148000000</v>
      </c>
    </row>
    <row r="14" spans="1:17" ht="23.25" customHeight="1" x14ac:dyDescent="0.25">
      <c r="A14" s="11">
        <v>14</v>
      </c>
      <c r="B14" s="8" t="str">
        <f>"50001333300920170019501"</f>
        <v>50001333300920170019501</v>
      </c>
      <c r="C14" s="9" t="s">
        <v>26</v>
      </c>
      <c r="D14" s="10">
        <v>42902</v>
      </c>
      <c r="E14" s="10">
        <v>43047</v>
      </c>
      <c r="F14" s="47" t="s">
        <v>73</v>
      </c>
      <c r="G14" s="11" t="s">
        <v>74</v>
      </c>
      <c r="H14" s="12" t="s">
        <v>75</v>
      </c>
      <c r="I14" s="22" t="s">
        <v>22</v>
      </c>
      <c r="J14" s="14">
        <v>105383943</v>
      </c>
      <c r="K14" s="16" t="s">
        <v>76</v>
      </c>
      <c r="L14" s="13"/>
      <c r="M14" s="53" t="s">
        <v>77</v>
      </c>
      <c r="N14" s="13" t="s">
        <v>57</v>
      </c>
      <c r="O14" s="15">
        <v>105383943</v>
      </c>
      <c r="P14" s="13" t="s">
        <v>58</v>
      </c>
      <c r="Q14" s="13">
        <v>105383943</v>
      </c>
    </row>
    <row r="15" spans="1:17" ht="21" customHeight="1" x14ac:dyDescent="0.25">
      <c r="A15" s="11">
        <v>15</v>
      </c>
      <c r="B15" s="8" t="str">
        <f>"50001333300320140031601"</f>
        <v>50001333300320140031601</v>
      </c>
      <c r="C15" s="9" t="s">
        <v>26</v>
      </c>
      <c r="D15" s="10">
        <v>41845</v>
      </c>
      <c r="E15" s="10">
        <v>42195</v>
      </c>
      <c r="F15" s="47" t="s">
        <v>78</v>
      </c>
      <c r="G15" s="11" t="s">
        <v>79</v>
      </c>
      <c r="H15" s="12" t="s">
        <v>80</v>
      </c>
      <c r="I15" s="22" t="s">
        <v>22</v>
      </c>
      <c r="J15" s="14">
        <v>192317391</v>
      </c>
      <c r="K15" s="16" t="s">
        <v>333</v>
      </c>
      <c r="L15" s="16"/>
      <c r="M15" s="53" t="s">
        <v>77</v>
      </c>
      <c r="N15" s="13" t="s">
        <v>24</v>
      </c>
      <c r="O15" s="15">
        <v>192317391</v>
      </c>
      <c r="P15" s="13" t="s">
        <v>25</v>
      </c>
      <c r="Q15" s="13">
        <v>192317391</v>
      </c>
    </row>
    <row r="16" spans="1:17" ht="105" x14ac:dyDescent="0.25">
      <c r="A16" s="11">
        <v>16</v>
      </c>
      <c r="B16" s="8" t="str">
        <f>"50001333300920170015600"</f>
        <v>50001333300920170015600</v>
      </c>
      <c r="C16" s="9" t="s">
        <v>26</v>
      </c>
      <c r="D16" s="10">
        <v>42877</v>
      </c>
      <c r="E16" s="10">
        <v>43136</v>
      </c>
      <c r="F16" s="47" t="s">
        <v>81</v>
      </c>
      <c r="G16" s="11" t="s">
        <v>82</v>
      </c>
      <c r="H16" s="12" t="s">
        <v>83</v>
      </c>
      <c r="I16" s="22" t="s">
        <v>22</v>
      </c>
      <c r="J16" s="14">
        <v>273720276</v>
      </c>
      <c r="K16" s="16"/>
      <c r="L16" s="16"/>
      <c r="M16" s="53" t="s">
        <v>84</v>
      </c>
      <c r="N16" s="13" t="s">
        <v>57</v>
      </c>
      <c r="O16" s="15">
        <v>273720276</v>
      </c>
      <c r="P16" s="13" t="s">
        <v>58</v>
      </c>
      <c r="Q16" s="13">
        <v>273720276</v>
      </c>
    </row>
    <row r="17" spans="1:17" ht="105" x14ac:dyDescent="0.25">
      <c r="A17" s="11">
        <v>17</v>
      </c>
      <c r="B17" s="8" t="str">
        <f>"50001333300220120009500"</f>
        <v>50001333300220120009500</v>
      </c>
      <c r="C17" s="9" t="s">
        <v>26</v>
      </c>
      <c r="D17" s="10">
        <v>41172</v>
      </c>
      <c r="E17" s="10">
        <v>41194</v>
      </c>
      <c r="F17" s="47" t="s">
        <v>85</v>
      </c>
      <c r="G17" s="11" t="s">
        <v>86</v>
      </c>
      <c r="H17" s="12" t="s">
        <v>87</v>
      </c>
      <c r="I17" s="22" t="s">
        <v>22</v>
      </c>
      <c r="J17" s="14">
        <v>165890800</v>
      </c>
      <c r="K17" s="16" t="s">
        <v>332</v>
      </c>
      <c r="L17" s="16" t="s">
        <v>312</v>
      </c>
      <c r="M17" s="53" t="s">
        <v>313</v>
      </c>
      <c r="N17" s="13" t="s">
        <v>57</v>
      </c>
      <c r="O17" s="15">
        <v>165890800</v>
      </c>
      <c r="P17" s="13" t="s">
        <v>58</v>
      </c>
      <c r="Q17" s="13">
        <v>165890800</v>
      </c>
    </row>
    <row r="18" spans="1:17" ht="180" x14ac:dyDescent="0.25">
      <c r="A18" s="11">
        <v>18</v>
      </c>
      <c r="B18" s="8" t="str">
        <f>"50001333300420180027700"</f>
        <v>50001333300420180027700</v>
      </c>
      <c r="C18" s="9" t="s">
        <v>26</v>
      </c>
      <c r="D18" s="10">
        <v>43304</v>
      </c>
      <c r="E18" s="10">
        <v>43565</v>
      </c>
      <c r="F18" s="47" t="s">
        <v>88</v>
      </c>
      <c r="G18" s="11" t="s">
        <v>89</v>
      </c>
      <c r="H18" s="12" t="s">
        <v>90</v>
      </c>
      <c r="I18" s="22" t="s">
        <v>22</v>
      </c>
      <c r="J18" s="14">
        <v>496869600</v>
      </c>
      <c r="K18" s="16"/>
      <c r="L18" s="16"/>
      <c r="M18" s="53" t="s">
        <v>91</v>
      </c>
      <c r="N18" s="13" t="s">
        <v>24</v>
      </c>
      <c r="O18" s="15">
        <v>496869600</v>
      </c>
      <c r="P18" s="13" t="s">
        <v>25</v>
      </c>
      <c r="Q18" s="13">
        <v>496869600</v>
      </c>
    </row>
    <row r="19" spans="1:17" ht="105" x14ac:dyDescent="0.25">
      <c r="A19" s="11">
        <v>19</v>
      </c>
      <c r="B19" s="8" t="str">
        <f>"50001333300420180013600"</f>
        <v>50001333300420180013600</v>
      </c>
      <c r="C19" s="9" t="s">
        <v>18</v>
      </c>
      <c r="D19" s="10">
        <v>43213</v>
      </c>
      <c r="E19" s="10">
        <v>43336</v>
      </c>
      <c r="F19" s="47" t="s">
        <v>92</v>
      </c>
      <c r="G19" s="11" t="s">
        <v>93</v>
      </c>
      <c r="H19" s="12" t="s">
        <v>51</v>
      </c>
      <c r="I19" s="22" t="s">
        <v>22</v>
      </c>
      <c r="J19" s="14">
        <v>89833000</v>
      </c>
      <c r="K19" s="16"/>
      <c r="L19" s="16"/>
      <c r="M19" s="53" t="s">
        <v>94</v>
      </c>
      <c r="N19" s="13" t="s">
        <v>24</v>
      </c>
      <c r="O19" s="15">
        <v>89833000</v>
      </c>
      <c r="P19" s="13" t="s">
        <v>25</v>
      </c>
      <c r="Q19" s="13">
        <v>89833000</v>
      </c>
    </row>
    <row r="20" spans="1:17" ht="105" x14ac:dyDescent="0.25">
      <c r="A20" s="11">
        <v>20</v>
      </c>
      <c r="B20" s="8" t="str">
        <f>"50001333300220160016200"</f>
        <v>50001333300220160016200</v>
      </c>
      <c r="C20" s="9" t="s">
        <v>26</v>
      </c>
      <c r="D20" s="10">
        <v>42566</v>
      </c>
      <c r="E20" s="10">
        <v>42800</v>
      </c>
      <c r="F20" s="47" t="s">
        <v>95</v>
      </c>
      <c r="G20" s="11" t="s">
        <v>96</v>
      </c>
      <c r="H20" s="12" t="s">
        <v>97</v>
      </c>
      <c r="I20" s="22" t="s">
        <v>22</v>
      </c>
      <c r="J20" s="14">
        <v>6432000000</v>
      </c>
      <c r="K20" s="16"/>
      <c r="L20" s="16"/>
      <c r="M20" s="53" t="s">
        <v>98</v>
      </c>
      <c r="N20" s="13" t="s">
        <v>24</v>
      </c>
      <c r="O20" s="15">
        <v>6432000000</v>
      </c>
      <c r="P20" s="13" t="s">
        <v>25</v>
      </c>
      <c r="Q20" s="13">
        <v>6432000000</v>
      </c>
    </row>
    <row r="21" spans="1:17" ht="105" x14ac:dyDescent="0.25">
      <c r="A21" s="11">
        <v>21</v>
      </c>
      <c r="B21" s="8" t="str">
        <f>"50001333300520190020400"</f>
        <v>50001333300520190020400</v>
      </c>
      <c r="C21" s="9" t="s">
        <v>18</v>
      </c>
      <c r="D21" s="10">
        <v>43616</v>
      </c>
      <c r="E21" s="10">
        <v>43846</v>
      </c>
      <c r="F21" s="47" t="s">
        <v>99</v>
      </c>
      <c r="G21" s="11" t="s">
        <v>100</v>
      </c>
      <c r="H21" s="12" t="s">
        <v>101</v>
      </c>
      <c r="I21" s="22" t="s">
        <v>22</v>
      </c>
      <c r="J21" s="14">
        <v>40583640</v>
      </c>
      <c r="K21" s="16"/>
      <c r="L21" s="16"/>
      <c r="M21" s="53" t="s">
        <v>102</v>
      </c>
      <c r="N21" s="13" t="s">
        <v>24</v>
      </c>
      <c r="O21" s="15">
        <v>40583640</v>
      </c>
      <c r="P21" s="13" t="s">
        <v>25</v>
      </c>
      <c r="Q21" s="13">
        <v>40583640</v>
      </c>
    </row>
    <row r="22" spans="1:17" ht="105" x14ac:dyDescent="0.25">
      <c r="A22" s="11">
        <v>22</v>
      </c>
      <c r="B22" s="8" t="str">
        <f>"50001233300020180020700"</f>
        <v>50001233300020180020700</v>
      </c>
      <c r="C22" s="9" t="s">
        <v>103</v>
      </c>
      <c r="D22" s="10">
        <v>43294</v>
      </c>
      <c r="E22" s="10">
        <v>43395</v>
      </c>
      <c r="F22" s="47" t="s">
        <v>104</v>
      </c>
      <c r="G22" s="11" t="s">
        <v>105</v>
      </c>
      <c r="H22" s="12" t="s">
        <v>39</v>
      </c>
      <c r="I22" s="22" t="s">
        <v>22</v>
      </c>
      <c r="J22" s="14">
        <v>5000000000</v>
      </c>
      <c r="K22" s="16"/>
      <c r="L22" s="16"/>
      <c r="M22" s="53" t="s">
        <v>106</v>
      </c>
      <c r="N22" s="13" t="s">
        <v>24</v>
      </c>
      <c r="O22" s="15">
        <v>5000000000</v>
      </c>
      <c r="P22" s="13" t="s">
        <v>25</v>
      </c>
      <c r="Q22" s="13">
        <v>5000000000</v>
      </c>
    </row>
    <row r="23" spans="1:17" ht="105" x14ac:dyDescent="0.25">
      <c r="A23" s="11">
        <v>23</v>
      </c>
      <c r="B23" s="8" t="str">
        <f>"50001233300020140025900"</f>
        <v>50001233300020140025900</v>
      </c>
      <c r="C23" s="9" t="s">
        <v>103</v>
      </c>
      <c r="D23" s="10">
        <v>41830</v>
      </c>
      <c r="E23" s="10">
        <v>43616</v>
      </c>
      <c r="F23" s="47" t="s">
        <v>107</v>
      </c>
      <c r="G23" s="11" t="s">
        <v>108</v>
      </c>
      <c r="H23" s="12" t="s">
        <v>109</v>
      </c>
      <c r="I23" s="22" t="s">
        <v>22</v>
      </c>
      <c r="J23" s="14">
        <v>1148559061</v>
      </c>
      <c r="K23" s="16"/>
      <c r="L23" s="16"/>
      <c r="M23" s="53" t="s">
        <v>110</v>
      </c>
      <c r="N23" s="13" t="s">
        <v>57</v>
      </c>
      <c r="O23" s="15">
        <v>1148559061</v>
      </c>
      <c r="P23" s="13" t="s">
        <v>58</v>
      </c>
      <c r="Q23" s="13">
        <v>1148559061</v>
      </c>
    </row>
    <row r="24" spans="1:17" ht="105" x14ac:dyDescent="0.25">
      <c r="A24" s="11">
        <v>24</v>
      </c>
      <c r="B24" s="8" t="str">
        <f>"50001333300420170040200"</f>
        <v>50001333300420170040200</v>
      </c>
      <c r="C24" s="9" t="s">
        <v>18</v>
      </c>
      <c r="D24" s="10">
        <v>43060</v>
      </c>
      <c r="E24" s="10">
        <v>43208</v>
      </c>
      <c r="F24" s="47" t="s">
        <v>111</v>
      </c>
      <c r="G24" s="11" t="s">
        <v>112</v>
      </c>
      <c r="H24" s="12" t="s">
        <v>39</v>
      </c>
      <c r="I24" s="22" t="s">
        <v>22</v>
      </c>
      <c r="J24" s="14">
        <v>215000000</v>
      </c>
      <c r="K24" s="16"/>
      <c r="L24" s="16"/>
      <c r="M24" s="53" t="s">
        <v>113</v>
      </c>
      <c r="N24" s="13" t="s">
        <v>24</v>
      </c>
      <c r="O24" s="15">
        <v>215000000</v>
      </c>
      <c r="P24" s="13" t="s">
        <v>25</v>
      </c>
      <c r="Q24" s="13">
        <v>215000000</v>
      </c>
    </row>
    <row r="25" spans="1:17" ht="180" x14ac:dyDescent="0.25">
      <c r="A25" s="11">
        <v>25</v>
      </c>
      <c r="B25" s="8" t="str">
        <f>"50001333300220130008000"</f>
        <v>50001333300220130008000</v>
      </c>
      <c r="C25" s="9" t="s">
        <v>26</v>
      </c>
      <c r="D25" s="10">
        <v>41332</v>
      </c>
      <c r="E25" s="10">
        <v>41666</v>
      </c>
      <c r="F25" s="47" t="s">
        <v>114</v>
      </c>
      <c r="G25" s="11" t="s">
        <v>115</v>
      </c>
      <c r="H25" s="12" t="s">
        <v>116</v>
      </c>
      <c r="I25" s="22" t="s">
        <v>22</v>
      </c>
      <c r="J25" s="14">
        <v>513160000</v>
      </c>
      <c r="K25" s="16" t="s">
        <v>311</v>
      </c>
      <c r="L25" s="16"/>
      <c r="M25" s="53" t="s">
        <v>117</v>
      </c>
      <c r="N25" s="13" t="s">
        <v>24</v>
      </c>
      <c r="O25" s="15">
        <v>513160000</v>
      </c>
      <c r="P25" s="13" t="s">
        <v>25</v>
      </c>
      <c r="Q25" s="13">
        <v>513160000</v>
      </c>
    </row>
    <row r="26" spans="1:17" ht="105" x14ac:dyDescent="0.25">
      <c r="A26" s="11">
        <v>26</v>
      </c>
      <c r="B26" s="8" t="str">
        <f>"50001333300720160045800"</f>
        <v>50001333300720160045800</v>
      </c>
      <c r="C26" s="9" t="s">
        <v>118</v>
      </c>
      <c r="D26" s="10">
        <v>42696</v>
      </c>
      <c r="E26" s="10">
        <v>43287</v>
      </c>
      <c r="F26" s="47" t="s">
        <v>119</v>
      </c>
      <c r="G26" s="11" t="s">
        <v>120</v>
      </c>
      <c r="H26" s="12" t="s">
        <v>121</v>
      </c>
      <c r="I26" s="22" t="s">
        <v>22</v>
      </c>
      <c r="J26" s="14">
        <v>11008050</v>
      </c>
      <c r="K26" s="16" t="s">
        <v>319</v>
      </c>
      <c r="L26" s="16"/>
      <c r="M26" s="53" t="s">
        <v>122</v>
      </c>
      <c r="N26" s="13" t="s">
        <v>24</v>
      </c>
      <c r="O26" s="15">
        <v>11008050</v>
      </c>
      <c r="P26" s="13" t="s">
        <v>25</v>
      </c>
      <c r="Q26" s="13">
        <v>11008050</v>
      </c>
    </row>
    <row r="27" spans="1:17" ht="105" x14ac:dyDescent="0.25">
      <c r="A27" s="11">
        <v>27</v>
      </c>
      <c r="B27" s="8" t="str">
        <f>"50001333300320130008600"</f>
        <v>50001333300320130008600</v>
      </c>
      <c r="C27" s="9" t="s">
        <v>26</v>
      </c>
      <c r="D27" s="10">
        <v>41467</v>
      </c>
      <c r="E27" s="10">
        <v>41500</v>
      </c>
      <c r="F27" s="49" t="s">
        <v>123</v>
      </c>
      <c r="G27" s="11" t="s">
        <v>124</v>
      </c>
      <c r="H27" s="12" t="s">
        <v>125</v>
      </c>
      <c r="I27" s="22" t="s">
        <v>22</v>
      </c>
      <c r="J27" s="14">
        <v>4210000</v>
      </c>
      <c r="K27" s="16" t="s">
        <v>320</v>
      </c>
      <c r="L27" s="16"/>
      <c r="M27" s="53" t="s">
        <v>126</v>
      </c>
      <c r="N27" s="13" t="s">
        <v>24</v>
      </c>
      <c r="O27" s="15">
        <v>4210000</v>
      </c>
      <c r="P27" s="13" t="s">
        <v>25</v>
      </c>
      <c r="Q27" s="13">
        <v>4210000</v>
      </c>
    </row>
    <row r="28" spans="1:17" ht="105" x14ac:dyDescent="0.25">
      <c r="A28" s="11">
        <v>28</v>
      </c>
      <c r="B28" s="8" t="str">
        <f>"50001333300620180014400"</f>
        <v>50001333300620180014400</v>
      </c>
      <c r="C28" s="9" t="s">
        <v>26</v>
      </c>
      <c r="D28" s="10">
        <v>43220</v>
      </c>
      <c r="E28" s="10">
        <v>43328</v>
      </c>
      <c r="F28" s="47" t="s">
        <v>127</v>
      </c>
      <c r="G28" s="11" t="s">
        <v>128</v>
      </c>
      <c r="H28" s="12" t="s">
        <v>129</v>
      </c>
      <c r="I28" s="22" t="s">
        <v>22</v>
      </c>
      <c r="J28" s="14">
        <v>15000000</v>
      </c>
      <c r="K28" s="16"/>
      <c r="L28" s="16"/>
      <c r="M28" s="53" t="s">
        <v>130</v>
      </c>
      <c r="N28" s="13" t="s">
        <v>24</v>
      </c>
      <c r="O28" s="15">
        <v>15000000</v>
      </c>
      <c r="P28" s="13" t="s">
        <v>25</v>
      </c>
      <c r="Q28" s="13">
        <v>15000000</v>
      </c>
    </row>
    <row r="29" spans="1:17" ht="120" x14ac:dyDescent="0.25">
      <c r="A29" s="11">
        <v>29</v>
      </c>
      <c r="B29" s="36" t="str">
        <f>"50001333300220170023900"</f>
        <v>50001333300220170023900</v>
      </c>
      <c r="C29" s="9" t="s">
        <v>26</v>
      </c>
      <c r="D29" s="10">
        <v>42940</v>
      </c>
      <c r="E29" s="10">
        <v>43012</v>
      </c>
      <c r="F29" s="47" t="s">
        <v>131</v>
      </c>
      <c r="G29" s="11" t="s">
        <v>132</v>
      </c>
      <c r="H29" s="12" t="s">
        <v>133</v>
      </c>
      <c r="I29" s="22" t="s">
        <v>22</v>
      </c>
      <c r="J29" s="14">
        <v>340000000</v>
      </c>
      <c r="K29" s="16"/>
      <c r="L29" s="16"/>
      <c r="M29" s="53" t="s">
        <v>134</v>
      </c>
      <c r="N29" s="35" t="s">
        <v>31</v>
      </c>
      <c r="O29" s="15">
        <v>340000000</v>
      </c>
      <c r="P29" s="13" t="s">
        <v>32</v>
      </c>
      <c r="Q29" s="13">
        <v>340000000</v>
      </c>
    </row>
    <row r="30" spans="1:17" ht="105" x14ac:dyDescent="0.25">
      <c r="A30" s="11">
        <v>30</v>
      </c>
      <c r="B30" s="36" t="str">
        <f>"50001333300220170028500"</f>
        <v>50001333300220170028500</v>
      </c>
      <c r="C30" s="9" t="s">
        <v>26</v>
      </c>
      <c r="D30" s="10">
        <v>42976</v>
      </c>
      <c r="E30" s="10">
        <v>43214</v>
      </c>
      <c r="F30" s="47" t="s">
        <v>135</v>
      </c>
      <c r="G30" s="11" t="s">
        <v>136</v>
      </c>
      <c r="H30" s="12" t="s">
        <v>137</v>
      </c>
      <c r="I30" s="22" t="s">
        <v>22</v>
      </c>
      <c r="J30" s="14">
        <v>3685362600</v>
      </c>
      <c r="K30" s="16"/>
      <c r="L30" s="16"/>
      <c r="M30" s="53" t="s">
        <v>138</v>
      </c>
      <c r="N30" s="13" t="s">
        <v>24</v>
      </c>
      <c r="O30" s="15">
        <v>3685362600</v>
      </c>
      <c r="P30" s="13" t="s">
        <v>25</v>
      </c>
      <c r="Q30" s="13">
        <v>3685362600</v>
      </c>
    </row>
    <row r="31" spans="1:17" ht="105" x14ac:dyDescent="0.25">
      <c r="A31" s="11">
        <v>31</v>
      </c>
      <c r="B31" s="36" t="str">
        <f>"50001333300620150010900"</f>
        <v>50001333300620150010900</v>
      </c>
      <c r="C31" s="9" t="s">
        <v>26</v>
      </c>
      <c r="D31" s="10">
        <v>42062</v>
      </c>
      <c r="E31" s="10">
        <v>42214</v>
      </c>
      <c r="F31" s="47" t="s">
        <v>139</v>
      </c>
      <c r="G31" s="11" t="s">
        <v>140</v>
      </c>
      <c r="H31" s="12" t="s">
        <v>141</v>
      </c>
      <c r="I31" s="22" t="s">
        <v>22</v>
      </c>
      <c r="J31" s="14">
        <v>386610000</v>
      </c>
      <c r="K31" s="16" t="s">
        <v>321</v>
      </c>
      <c r="L31" s="16"/>
      <c r="M31" s="53" t="s">
        <v>142</v>
      </c>
      <c r="N31" s="13" t="s">
        <v>24</v>
      </c>
      <c r="O31" s="15">
        <v>386610000</v>
      </c>
      <c r="P31" s="13" t="s">
        <v>25</v>
      </c>
      <c r="Q31" s="13">
        <v>386610000</v>
      </c>
    </row>
    <row r="32" spans="1:17" ht="105" x14ac:dyDescent="0.25">
      <c r="A32" s="11">
        <v>32</v>
      </c>
      <c r="B32" s="36" t="str">
        <f>"50001333300120170041701"</f>
        <v>50001333300120170041701</v>
      </c>
      <c r="C32" s="9" t="s">
        <v>18</v>
      </c>
      <c r="D32" s="10">
        <v>43113</v>
      </c>
      <c r="E32" s="10">
        <v>43353</v>
      </c>
      <c r="F32" s="47" t="s">
        <v>143</v>
      </c>
      <c r="G32" s="11" t="s">
        <v>144</v>
      </c>
      <c r="H32" s="12" t="s">
        <v>145</v>
      </c>
      <c r="I32" s="22" t="s">
        <v>22</v>
      </c>
      <c r="J32" s="14">
        <v>23932708</v>
      </c>
      <c r="K32" s="16" t="s">
        <v>322</v>
      </c>
      <c r="L32" s="16"/>
      <c r="M32" s="53" t="s">
        <v>146</v>
      </c>
      <c r="N32" s="13" t="s">
        <v>24</v>
      </c>
      <c r="O32" s="15">
        <v>23932708</v>
      </c>
      <c r="P32" s="13" t="s">
        <v>25</v>
      </c>
      <c r="Q32" s="13">
        <v>23932708</v>
      </c>
    </row>
    <row r="33" spans="1:17" ht="105" x14ac:dyDescent="0.25">
      <c r="A33" s="11">
        <v>33</v>
      </c>
      <c r="B33" s="36" t="str">
        <f>"50001333300520180006400"</f>
        <v>50001333300520180006400</v>
      </c>
      <c r="C33" s="9" t="s">
        <v>18</v>
      </c>
      <c r="D33" s="10">
        <v>43166</v>
      </c>
      <c r="E33" s="10">
        <v>43215</v>
      </c>
      <c r="F33" s="47" t="s">
        <v>147</v>
      </c>
      <c r="G33" s="11" t="s">
        <v>148</v>
      </c>
      <c r="H33" s="12" t="s">
        <v>149</v>
      </c>
      <c r="I33" s="22" t="s">
        <v>22</v>
      </c>
      <c r="J33" s="14">
        <v>48000000</v>
      </c>
      <c r="K33" s="16"/>
      <c r="L33" s="16"/>
      <c r="M33" s="53" t="s">
        <v>150</v>
      </c>
      <c r="N33" s="13" t="s">
        <v>24</v>
      </c>
      <c r="O33" s="15">
        <v>48000000</v>
      </c>
      <c r="P33" s="13" t="s">
        <v>25</v>
      </c>
      <c r="Q33" s="13">
        <v>48000000</v>
      </c>
    </row>
    <row r="34" spans="1:17" ht="105" x14ac:dyDescent="0.25">
      <c r="A34" s="11">
        <v>34</v>
      </c>
      <c r="B34" s="36" t="str">
        <f>"50001333300720130019901"</f>
        <v>50001333300720130019901</v>
      </c>
      <c r="C34" s="9" t="s">
        <v>26</v>
      </c>
      <c r="D34" s="10">
        <v>41400</v>
      </c>
      <c r="E34" s="10">
        <v>41719</v>
      </c>
      <c r="F34" s="47" t="s">
        <v>151</v>
      </c>
      <c r="G34" s="11" t="s">
        <v>152</v>
      </c>
      <c r="H34" s="12" t="s">
        <v>153</v>
      </c>
      <c r="I34" s="22" t="s">
        <v>22</v>
      </c>
      <c r="J34" s="14">
        <v>120689450</v>
      </c>
      <c r="K34" s="16" t="s">
        <v>323</v>
      </c>
      <c r="L34" s="16"/>
      <c r="M34" s="53" t="s">
        <v>154</v>
      </c>
      <c r="N34" s="13" t="s">
        <v>24</v>
      </c>
      <c r="O34" s="15">
        <v>120689450</v>
      </c>
      <c r="P34" s="13" t="s">
        <v>25</v>
      </c>
      <c r="Q34" s="13">
        <v>120689450</v>
      </c>
    </row>
    <row r="35" spans="1:17" ht="105" x14ac:dyDescent="0.25">
      <c r="A35" s="11">
        <v>35</v>
      </c>
      <c r="B35" s="36" t="str">
        <f>"50001333300320130017402"</f>
        <v>50001333300320130017402</v>
      </c>
      <c r="C35" s="9" t="s">
        <v>26</v>
      </c>
      <c r="D35" s="10">
        <v>41479</v>
      </c>
      <c r="E35" s="10">
        <v>41667</v>
      </c>
      <c r="F35" s="47" t="s">
        <v>155</v>
      </c>
      <c r="G35" s="11" t="s">
        <v>156</v>
      </c>
      <c r="H35" s="12" t="s">
        <v>157</v>
      </c>
      <c r="I35" s="22" t="s">
        <v>22</v>
      </c>
      <c r="J35" s="14">
        <v>215600000</v>
      </c>
      <c r="K35" s="16" t="s">
        <v>324</v>
      </c>
      <c r="L35" s="16"/>
      <c r="M35" s="53" t="s">
        <v>158</v>
      </c>
      <c r="N35" s="13" t="s">
        <v>24</v>
      </c>
      <c r="O35" s="15">
        <v>215600000</v>
      </c>
      <c r="P35" s="13" t="s">
        <v>25</v>
      </c>
      <c r="Q35" s="13">
        <v>215600000</v>
      </c>
    </row>
    <row r="36" spans="1:17" ht="105" x14ac:dyDescent="0.25">
      <c r="A36" s="11">
        <v>36</v>
      </c>
      <c r="B36" s="36" t="str">
        <f>"50001333300120130025101"</f>
        <v>50001333300120130025101</v>
      </c>
      <c r="C36" s="9" t="s">
        <v>26</v>
      </c>
      <c r="D36" s="10">
        <v>41507</v>
      </c>
      <c r="E36" s="10">
        <v>41837</v>
      </c>
      <c r="F36" s="47" t="s">
        <v>159</v>
      </c>
      <c r="G36" s="11" t="s">
        <v>160</v>
      </c>
      <c r="H36" s="12" t="s">
        <v>161</v>
      </c>
      <c r="I36" s="22" t="s">
        <v>22</v>
      </c>
      <c r="J36" s="14">
        <v>791979550</v>
      </c>
      <c r="K36" s="16" t="s">
        <v>325</v>
      </c>
      <c r="L36" s="16"/>
      <c r="M36" s="53" t="s">
        <v>162</v>
      </c>
      <c r="N36" s="13" t="s">
        <v>24</v>
      </c>
      <c r="O36" s="15">
        <v>791979550</v>
      </c>
      <c r="P36" s="13" t="s">
        <v>25</v>
      </c>
      <c r="Q36" s="13">
        <v>791979550</v>
      </c>
    </row>
    <row r="37" spans="1:17" ht="105" x14ac:dyDescent="0.25">
      <c r="A37" s="11">
        <v>37</v>
      </c>
      <c r="B37" s="14" t="s">
        <v>163</v>
      </c>
      <c r="C37" s="9" t="s">
        <v>18</v>
      </c>
      <c r="D37" s="10">
        <v>41955</v>
      </c>
      <c r="E37" s="10">
        <v>42229</v>
      </c>
      <c r="F37" s="47" t="s">
        <v>164</v>
      </c>
      <c r="G37" s="11" t="s">
        <v>165</v>
      </c>
      <c r="H37" s="12" t="s">
        <v>166</v>
      </c>
      <c r="I37" s="22" t="s">
        <v>22</v>
      </c>
      <c r="J37" s="14">
        <v>379044860</v>
      </c>
      <c r="K37" s="16" t="s">
        <v>336</v>
      </c>
      <c r="L37" s="16" t="s">
        <v>167</v>
      </c>
      <c r="M37" s="53" t="s">
        <v>168</v>
      </c>
      <c r="N37" s="35" t="s">
        <v>31</v>
      </c>
      <c r="O37" s="15">
        <v>379044860</v>
      </c>
      <c r="P37" s="13" t="s">
        <v>32</v>
      </c>
      <c r="Q37" s="13">
        <v>379044860</v>
      </c>
    </row>
    <row r="38" spans="1:17" ht="105" x14ac:dyDescent="0.25">
      <c r="A38" s="11">
        <v>38</v>
      </c>
      <c r="B38" s="36" t="str">
        <f>"50001333300320130018301"</f>
        <v>50001333300320130018301</v>
      </c>
      <c r="C38" s="9" t="s">
        <v>18</v>
      </c>
      <c r="D38" s="10">
        <v>41515</v>
      </c>
      <c r="E38" s="10">
        <v>41837</v>
      </c>
      <c r="F38" s="47" t="s">
        <v>169</v>
      </c>
      <c r="G38" s="11" t="s">
        <v>170</v>
      </c>
      <c r="H38" s="12" t="s">
        <v>171</v>
      </c>
      <c r="I38" s="22" t="s">
        <v>22</v>
      </c>
      <c r="J38" s="14">
        <v>222432444</v>
      </c>
      <c r="K38" s="16" t="s">
        <v>326</v>
      </c>
      <c r="L38" s="22" t="s">
        <v>172</v>
      </c>
      <c r="M38" s="53" t="s">
        <v>173</v>
      </c>
      <c r="N38" s="35" t="s">
        <v>31</v>
      </c>
      <c r="O38" s="15">
        <v>222432444</v>
      </c>
      <c r="P38" s="13" t="s">
        <v>32</v>
      </c>
      <c r="Q38" s="13">
        <v>222432444</v>
      </c>
    </row>
    <row r="39" spans="1:17" ht="105" x14ac:dyDescent="0.25">
      <c r="A39" s="11">
        <v>39</v>
      </c>
      <c r="B39" s="8" t="s">
        <v>174</v>
      </c>
      <c r="C39" s="9" t="s">
        <v>26</v>
      </c>
      <c r="D39" s="10">
        <v>39066</v>
      </c>
      <c r="E39" s="10">
        <v>39673</v>
      </c>
      <c r="F39" s="47" t="s">
        <v>175</v>
      </c>
      <c r="G39" s="11" t="s">
        <v>176</v>
      </c>
      <c r="H39" s="12" t="s">
        <v>177</v>
      </c>
      <c r="I39" s="22" t="s">
        <v>22</v>
      </c>
      <c r="J39" s="14">
        <v>517240500</v>
      </c>
      <c r="K39" s="16" t="s">
        <v>327</v>
      </c>
      <c r="L39" s="16"/>
      <c r="M39" s="53" t="s">
        <v>178</v>
      </c>
      <c r="N39" s="35" t="s">
        <v>31</v>
      </c>
      <c r="O39" s="15">
        <v>517240500</v>
      </c>
      <c r="P39" s="13" t="s">
        <v>32</v>
      </c>
      <c r="Q39" s="13">
        <v>517240500</v>
      </c>
    </row>
    <row r="40" spans="1:17" ht="105" x14ac:dyDescent="0.25">
      <c r="A40" s="11">
        <v>40</v>
      </c>
      <c r="B40" s="27" t="s">
        <v>179</v>
      </c>
      <c r="C40" s="9" t="s">
        <v>26</v>
      </c>
      <c r="D40" s="10">
        <v>41501</v>
      </c>
      <c r="E40" s="10">
        <v>41592</v>
      </c>
      <c r="F40" s="47" t="s">
        <v>180</v>
      </c>
      <c r="G40" s="11" t="s">
        <v>181</v>
      </c>
      <c r="H40" s="12" t="s">
        <v>182</v>
      </c>
      <c r="I40" s="22" t="s">
        <v>22</v>
      </c>
      <c r="J40" s="14">
        <v>278409161</v>
      </c>
      <c r="K40" s="16" t="s">
        <v>328</v>
      </c>
      <c r="L40" s="16"/>
      <c r="M40" s="53" t="s">
        <v>183</v>
      </c>
      <c r="N40" s="13" t="s">
        <v>57</v>
      </c>
      <c r="O40" s="15">
        <v>278409161</v>
      </c>
      <c r="P40" s="13" t="s">
        <v>58</v>
      </c>
      <c r="Q40" s="13">
        <v>278409161</v>
      </c>
    </row>
    <row r="41" spans="1:17" ht="105" x14ac:dyDescent="0.25">
      <c r="A41" s="11">
        <v>41</v>
      </c>
      <c r="B41" s="37" t="s">
        <v>184</v>
      </c>
      <c r="C41" s="9" t="s">
        <v>26</v>
      </c>
      <c r="D41" s="10">
        <v>43711</v>
      </c>
      <c r="E41" s="10">
        <v>44019</v>
      </c>
      <c r="F41" s="50" t="s">
        <v>185</v>
      </c>
      <c r="G41" s="11" t="s">
        <v>186</v>
      </c>
      <c r="H41" s="23" t="s">
        <v>187</v>
      </c>
      <c r="I41" s="22" t="s">
        <v>22</v>
      </c>
      <c r="J41" s="14">
        <v>1656232000</v>
      </c>
      <c r="K41" s="16"/>
      <c r="L41" s="16"/>
      <c r="M41" s="53" t="s">
        <v>188</v>
      </c>
      <c r="N41" s="13" t="s">
        <v>24</v>
      </c>
      <c r="O41" s="17">
        <v>1656232000</v>
      </c>
      <c r="P41" s="13" t="s">
        <v>25</v>
      </c>
      <c r="Q41" s="24">
        <v>1656232000</v>
      </c>
    </row>
    <row r="42" spans="1:17" ht="105" x14ac:dyDescent="0.25">
      <c r="A42" s="11">
        <v>42</v>
      </c>
      <c r="B42" s="37" t="s">
        <v>189</v>
      </c>
      <c r="C42" s="9" t="s">
        <v>118</v>
      </c>
      <c r="D42" s="10">
        <v>42604</v>
      </c>
      <c r="E42" s="10">
        <v>43810</v>
      </c>
      <c r="F42" s="50" t="s">
        <v>190</v>
      </c>
      <c r="G42" s="11" t="s">
        <v>191</v>
      </c>
      <c r="H42" s="23" t="s">
        <v>192</v>
      </c>
      <c r="I42" s="22" t="s">
        <v>22</v>
      </c>
      <c r="J42" s="14">
        <v>454504915</v>
      </c>
      <c r="K42" s="16"/>
      <c r="L42" s="16"/>
      <c r="M42" s="53" t="s">
        <v>193</v>
      </c>
      <c r="N42" s="35" t="s">
        <v>31</v>
      </c>
      <c r="O42" s="17">
        <v>1417237039</v>
      </c>
      <c r="P42" s="13" t="s">
        <v>32</v>
      </c>
      <c r="Q42" s="18">
        <v>1200000000</v>
      </c>
    </row>
    <row r="43" spans="1:17" ht="135" x14ac:dyDescent="0.25">
      <c r="A43" s="11">
        <v>43</v>
      </c>
      <c r="B43" s="37" t="s">
        <v>194</v>
      </c>
      <c r="C43" s="9" t="s">
        <v>18</v>
      </c>
      <c r="D43" s="10">
        <v>43378</v>
      </c>
      <c r="E43" s="10">
        <v>43419</v>
      </c>
      <c r="F43" s="50" t="s">
        <v>195</v>
      </c>
      <c r="G43" s="11" t="s">
        <v>196</v>
      </c>
      <c r="H43" s="23" t="s">
        <v>197</v>
      </c>
      <c r="I43" s="22" t="s">
        <v>22</v>
      </c>
      <c r="J43" s="14">
        <v>61539200</v>
      </c>
      <c r="K43" s="16"/>
      <c r="L43" s="16"/>
      <c r="M43" s="53" t="s">
        <v>198</v>
      </c>
      <c r="N43" s="13" t="s">
        <v>24</v>
      </c>
      <c r="O43" s="15">
        <v>61539200</v>
      </c>
      <c r="P43" s="13" t="s">
        <v>25</v>
      </c>
      <c r="Q43" s="13">
        <v>61539200</v>
      </c>
    </row>
    <row r="44" spans="1:17" ht="105" x14ac:dyDescent="0.25">
      <c r="A44" s="11">
        <v>44</v>
      </c>
      <c r="B44" s="37" t="s">
        <v>199</v>
      </c>
      <c r="C44" s="9" t="s">
        <v>18</v>
      </c>
      <c r="D44" s="10">
        <v>43166</v>
      </c>
      <c r="E44" s="10">
        <v>43298</v>
      </c>
      <c r="F44" s="50" t="s">
        <v>200</v>
      </c>
      <c r="G44" s="11" t="s">
        <v>201</v>
      </c>
      <c r="H44" s="23" t="s">
        <v>202</v>
      </c>
      <c r="I44" s="22" t="s">
        <v>22</v>
      </c>
      <c r="J44" s="14">
        <v>160000000</v>
      </c>
      <c r="K44" s="16"/>
      <c r="L44" s="16"/>
      <c r="M44" s="53" t="s">
        <v>203</v>
      </c>
      <c r="N44" s="13" t="s">
        <v>24</v>
      </c>
      <c r="O44" s="15">
        <v>160000000</v>
      </c>
      <c r="P44" s="13" t="s">
        <v>25</v>
      </c>
      <c r="Q44" s="13">
        <v>160000000</v>
      </c>
    </row>
    <row r="45" spans="1:17" ht="105" x14ac:dyDescent="0.25">
      <c r="A45" s="11">
        <v>45</v>
      </c>
      <c r="B45" s="37" t="s">
        <v>204</v>
      </c>
      <c r="C45" s="9" t="s">
        <v>26</v>
      </c>
      <c r="D45" s="10">
        <v>43083</v>
      </c>
      <c r="E45" s="10">
        <v>43287</v>
      </c>
      <c r="F45" s="50" t="s">
        <v>205</v>
      </c>
      <c r="G45" s="11" t="s">
        <v>206</v>
      </c>
      <c r="H45" s="23" t="s">
        <v>207</v>
      </c>
      <c r="I45" s="22" t="s">
        <v>22</v>
      </c>
      <c r="J45" s="14">
        <v>221315100</v>
      </c>
      <c r="K45" s="16"/>
      <c r="L45" s="16"/>
      <c r="M45" s="53" t="s">
        <v>208</v>
      </c>
      <c r="N45" s="13" t="s">
        <v>24</v>
      </c>
      <c r="O45" s="15">
        <v>221315100</v>
      </c>
      <c r="P45" s="13" t="s">
        <v>25</v>
      </c>
      <c r="Q45" s="13">
        <v>221315100</v>
      </c>
    </row>
    <row r="46" spans="1:17" ht="105" x14ac:dyDescent="0.25">
      <c r="A46" s="11">
        <v>46</v>
      </c>
      <c r="B46" s="37" t="s">
        <v>209</v>
      </c>
      <c r="C46" s="9" t="s">
        <v>18</v>
      </c>
      <c r="D46" s="10">
        <v>43882</v>
      </c>
      <c r="E46" s="10">
        <v>44095</v>
      </c>
      <c r="F46" s="50" t="s">
        <v>210</v>
      </c>
      <c r="G46" s="11" t="s">
        <v>211</v>
      </c>
      <c r="H46" s="23" t="s">
        <v>212</v>
      </c>
      <c r="I46" s="22" t="s">
        <v>22</v>
      </c>
      <c r="J46" s="25" t="s">
        <v>213</v>
      </c>
      <c r="K46" s="16"/>
      <c r="L46" s="16"/>
      <c r="M46" s="53" t="s">
        <v>214</v>
      </c>
      <c r="N46" s="13" t="s">
        <v>24</v>
      </c>
      <c r="O46" s="15" t="s">
        <v>213</v>
      </c>
      <c r="P46" s="13" t="s">
        <v>25</v>
      </c>
      <c r="Q46" s="26" t="s">
        <v>213</v>
      </c>
    </row>
    <row r="47" spans="1:17" ht="105" x14ac:dyDescent="0.25">
      <c r="A47" s="11">
        <v>47</v>
      </c>
      <c r="B47" s="37" t="s">
        <v>215</v>
      </c>
      <c r="C47" s="9" t="s">
        <v>118</v>
      </c>
      <c r="D47" s="10">
        <v>41731</v>
      </c>
      <c r="E47" s="10">
        <v>41786</v>
      </c>
      <c r="F47" s="50" t="s">
        <v>216</v>
      </c>
      <c r="G47" s="11" t="s">
        <v>217</v>
      </c>
      <c r="H47" s="23" t="s">
        <v>192</v>
      </c>
      <c r="I47" s="22" t="s">
        <v>22</v>
      </c>
      <c r="J47" s="14">
        <v>582191712</v>
      </c>
      <c r="K47" s="16"/>
      <c r="L47" s="16"/>
      <c r="M47" s="53" t="s">
        <v>218</v>
      </c>
      <c r="N47" s="13" t="s">
        <v>24</v>
      </c>
      <c r="O47" s="15">
        <v>582191712</v>
      </c>
      <c r="P47" s="13" t="s">
        <v>25</v>
      </c>
      <c r="Q47" s="13">
        <v>582191712</v>
      </c>
    </row>
    <row r="48" spans="1:17" ht="105" x14ac:dyDescent="0.25">
      <c r="A48" s="11">
        <v>48</v>
      </c>
      <c r="B48" s="37" t="s">
        <v>219</v>
      </c>
      <c r="C48" s="9" t="s">
        <v>26</v>
      </c>
      <c r="D48" s="10">
        <v>42797</v>
      </c>
      <c r="E48" s="10">
        <v>41626</v>
      </c>
      <c r="F48" s="50" t="s">
        <v>220</v>
      </c>
      <c r="G48" s="11" t="s">
        <v>221</v>
      </c>
      <c r="H48" s="23" t="s">
        <v>222</v>
      </c>
      <c r="I48" s="22" t="s">
        <v>22</v>
      </c>
      <c r="J48" s="14">
        <v>1972456623</v>
      </c>
      <c r="K48" s="16"/>
      <c r="L48" s="16"/>
      <c r="M48" s="53" t="s">
        <v>223</v>
      </c>
      <c r="N48" s="35" t="s">
        <v>31</v>
      </c>
      <c r="O48" s="15">
        <v>1972456623</v>
      </c>
      <c r="P48" s="13" t="s">
        <v>32</v>
      </c>
      <c r="Q48" s="13">
        <v>1972456623</v>
      </c>
    </row>
    <row r="49" spans="1:17" ht="105" x14ac:dyDescent="0.25">
      <c r="A49" s="11">
        <v>49</v>
      </c>
      <c r="B49" s="37" t="s">
        <v>224</v>
      </c>
      <c r="C49" s="9" t="s">
        <v>26</v>
      </c>
      <c r="D49" s="10">
        <v>41303</v>
      </c>
      <c r="E49" s="10">
        <v>42426</v>
      </c>
      <c r="F49" s="50" t="s">
        <v>225</v>
      </c>
      <c r="G49" s="11" t="s">
        <v>226</v>
      </c>
      <c r="H49" s="23" t="s">
        <v>227</v>
      </c>
      <c r="I49" s="22" t="s">
        <v>22</v>
      </c>
      <c r="J49" s="14">
        <v>78000000</v>
      </c>
      <c r="K49" s="16"/>
      <c r="L49" s="16"/>
      <c r="M49" s="53" t="s">
        <v>228</v>
      </c>
      <c r="N49" s="35" t="s">
        <v>31</v>
      </c>
      <c r="O49" s="15">
        <v>78000000</v>
      </c>
      <c r="P49" s="13" t="s">
        <v>32</v>
      </c>
      <c r="Q49" s="13">
        <v>78000000</v>
      </c>
    </row>
    <row r="50" spans="1:17" ht="105" x14ac:dyDescent="0.25">
      <c r="A50" s="11">
        <v>50</v>
      </c>
      <c r="B50" s="37" t="s">
        <v>229</v>
      </c>
      <c r="C50" s="9" t="s">
        <v>26</v>
      </c>
      <c r="D50" s="10">
        <v>42522</v>
      </c>
      <c r="E50" s="10">
        <v>42632</v>
      </c>
      <c r="F50" s="50" t="s">
        <v>230</v>
      </c>
      <c r="G50" s="11" t="s">
        <v>231</v>
      </c>
      <c r="H50" s="23" t="s">
        <v>232</v>
      </c>
      <c r="I50" s="22" t="s">
        <v>22</v>
      </c>
      <c r="J50" s="14">
        <v>68369575</v>
      </c>
      <c r="K50" s="16"/>
      <c r="L50" s="16"/>
      <c r="M50" s="56" t="s">
        <v>233</v>
      </c>
      <c r="N50" s="13" t="s">
        <v>57</v>
      </c>
      <c r="O50" s="15">
        <v>68369575</v>
      </c>
      <c r="P50" s="13" t="s">
        <v>58</v>
      </c>
      <c r="Q50" s="13">
        <v>68369575</v>
      </c>
    </row>
    <row r="51" spans="1:17" ht="105" x14ac:dyDescent="0.25">
      <c r="A51" s="11">
        <v>51</v>
      </c>
      <c r="B51" s="37" t="s">
        <v>234</v>
      </c>
      <c r="C51" s="9" t="s">
        <v>26</v>
      </c>
      <c r="D51" s="10">
        <v>42620</v>
      </c>
      <c r="E51" s="10">
        <v>42748</v>
      </c>
      <c r="F51" s="50" t="s">
        <v>235</v>
      </c>
      <c r="G51" s="11" t="s">
        <v>236</v>
      </c>
      <c r="H51" s="23" t="s">
        <v>237</v>
      </c>
      <c r="I51" s="22" t="s">
        <v>22</v>
      </c>
      <c r="J51" s="14">
        <v>450000000</v>
      </c>
      <c r="K51" s="16"/>
      <c r="L51" s="16"/>
      <c r="M51" s="56" t="s">
        <v>238</v>
      </c>
      <c r="N51" s="13" t="s">
        <v>24</v>
      </c>
      <c r="O51" s="15">
        <v>450000000</v>
      </c>
      <c r="P51" s="13" t="s">
        <v>25</v>
      </c>
      <c r="Q51" s="13">
        <v>450000000</v>
      </c>
    </row>
    <row r="52" spans="1:17" ht="105" x14ac:dyDescent="0.25">
      <c r="A52" s="11">
        <v>52</v>
      </c>
      <c r="B52" s="37" t="s">
        <v>239</v>
      </c>
      <c r="C52" s="9" t="s">
        <v>26</v>
      </c>
      <c r="D52" s="10">
        <v>42979</v>
      </c>
      <c r="E52" s="10">
        <v>43350</v>
      </c>
      <c r="F52" s="50" t="s">
        <v>240</v>
      </c>
      <c r="G52" s="11" t="s">
        <v>241</v>
      </c>
      <c r="H52" s="23" t="s">
        <v>242</v>
      </c>
      <c r="I52" s="22" t="s">
        <v>22</v>
      </c>
      <c r="J52" s="14">
        <v>166320000</v>
      </c>
      <c r="K52" s="16"/>
      <c r="L52" s="16"/>
      <c r="M52" s="53" t="s">
        <v>243</v>
      </c>
      <c r="N52" s="13" t="s">
        <v>24</v>
      </c>
      <c r="O52" s="15">
        <v>166320000</v>
      </c>
      <c r="P52" s="13" t="s">
        <v>25</v>
      </c>
      <c r="Q52" s="13">
        <v>166320000</v>
      </c>
    </row>
    <row r="53" spans="1:17" ht="105" x14ac:dyDescent="0.25">
      <c r="A53" s="11">
        <v>53</v>
      </c>
      <c r="B53" s="37" t="s">
        <v>244</v>
      </c>
      <c r="C53" s="9" t="s">
        <v>18</v>
      </c>
      <c r="D53" s="10">
        <v>43294</v>
      </c>
      <c r="E53" s="10">
        <v>43524</v>
      </c>
      <c r="F53" s="50" t="s">
        <v>245</v>
      </c>
      <c r="G53" s="11" t="s">
        <v>246</v>
      </c>
      <c r="H53" s="23" t="s">
        <v>247</v>
      </c>
      <c r="I53" s="22" t="s">
        <v>22</v>
      </c>
      <c r="J53" s="14">
        <v>29097694</v>
      </c>
      <c r="K53" s="19" t="s">
        <v>329</v>
      </c>
      <c r="L53" s="16"/>
      <c r="M53" s="53" t="s">
        <v>248</v>
      </c>
      <c r="N53" s="35" t="s">
        <v>31</v>
      </c>
      <c r="O53" s="15">
        <v>29097694</v>
      </c>
      <c r="P53" s="13" t="s">
        <v>32</v>
      </c>
      <c r="Q53" s="13">
        <v>29097694</v>
      </c>
    </row>
    <row r="54" spans="1:17" ht="105" x14ac:dyDescent="0.25">
      <c r="A54" s="11">
        <v>54</v>
      </c>
      <c r="B54" s="37" t="s">
        <v>249</v>
      </c>
      <c r="C54" s="9" t="s">
        <v>18</v>
      </c>
      <c r="D54" s="10">
        <v>43380</v>
      </c>
      <c r="E54" s="10">
        <v>43605</v>
      </c>
      <c r="F54" s="50" t="s">
        <v>250</v>
      </c>
      <c r="G54" s="11" t="s">
        <v>251</v>
      </c>
      <c r="H54" s="23" t="s">
        <v>252</v>
      </c>
      <c r="I54" s="22" t="s">
        <v>22</v>
      </c>
      <c r="J54" s="14">
        <v>19953549</v>
      </c>
      <c r="K54" s="16"/>
      <c r="L54" s="16"/>
      <c r="M54" s="53" t="s">
        <v>253</v>
      </c>
      <c r="N54" s="13" t="s">
        <v>24</v>
      </c>
      <c r="O54" s="15">
        <v>19953549</v>
      </c>
      <c r="P54" s="13" t="s">
        <v>25</v>
      </c>
      <c r="Q54" s="13">
        <v>19953549</v>
      </c>
    </row>
    <row r="55" spans="1:17" ht="105" x14ac:dyDescent="0.25">
      <c r="A55" s="11">
        <v>55</v>
      </c>
      <c r="B55" s="37" t="s">
        <v>254</v>
      </c>
      <c r="C55" s="9" t="s">
        <v>26</v>
      </c>
      <c r="D55" s="10">
        <v>43561</v>
      </c>
      <c r="E55" s="10">
        <v>43761</v>
      </c>
      <c r="F55" s="50" t="s">
        <v>255</v>
      </c>
      <c r="G55" s="11" t="s">
        <v>256</v>
      </c>
      <c r="H55" s="23" t="s">
        <v>257</v>
      </c>
      <c r="I55" s="22" t="s">
        <v>22</v>
      </c>
      <c r="J55" s="14">
        <v>514691433</v>
      </c>
      <c r="K55" s="16"/>
      <c r="L55" s="16"/>
      <c r="M55" s="53" t="s">
        <v>258</v>
      </c>
      <c r="N55" s="13" t="s">
        <v>24</v>
      </c>
      <c r="O55" s="15">
        <v>514691433</v>
      </c>
      <c r="P55" s="13" t="s">
        <v>25</v>
      </c>
      <c r="Q55" s="13">
        <v>514691433</v>
      </c>
    </row>
    <row r="56" spans="1:17" ht="135" x14ac:dyDescent="0.25">
      <c r="A56" s="11">
        <v>56</v>
      </c>
      <c r="B56" s="37" t="s">
        <v>259</v>
      </c>
      <c r="C56" s="9" t="s">
        <v>18</v>
      </c>
      <c r="D56" s="10">
        <v>43814</v>
      </c>
      <c r="E56" s="10">
        <v>43987</v>
      </c>
      <c r="F56" s="50" t="s">
        <v>260</v>
      </c>
      <c r="G56" s="11" t="s">
        <v>261</v>
      </c>
      <c r="H56" s="23" t="s">
        <v>212</v>
      </c>
      <c r="I56" s="22" t="s">
        <v>22</v>
      </c>
      <c r="J56" s="14">
        <v>3685362600</v>
      </c>
      <c r="K56" s="16"/>
      <c r="L56" s="16"/>
      <c r="M56" s="53" t="s">
        <v>262</v>
      </c>
      <c r="N56" s="13" t="s">
        <v>24</v>
      </c>
      <c r="O56" s="15">
        <v>3685362600</v>
      </c>
      <c r="P56" s="13" t="s">
        <v>25</v>
      </c>
      <c r="Q56" s="13">
        <v>3685362600</v>
      </c>
    </row>
    <row r="57" spans="1:17" ht="27" customHeight="1" x14ac:dyDescent="0.25">
      <c r="A57" s="11">
        <v>57</v>
      </c>
      <c r="B57" s="37" t="s">
        <v>263</v>
      </c>
      <c r="C57" s="9" t="s">
        <v>18</v>
      </c>
      <c r="D57" s="10">
        <v>43857</v>
      </c>
      <c r="E57" s="10">
        <v>44180</v>
      </c>
      <c r="F57" s="50" t="s">
        <v>264</v>
      </c>
      <c r="G57" s="11" t="s">
        <v>265</v>
      </c>
      <c r="H57" s="23" t="s">
        <v>212</v>
      </c>
      <c r="I57" s="22" t="s">
        <v>22</v>
      </c>
      <c r="J57" s="27">
        <v>95925299</v>
      </c>
      <c r="K57" s="16" t="s">
        <v>330</v>
      </c>
      <c r="L57" s="16"/>
      <c r="M57" s="53" t="s">
        <v>266</v>
      </c>
      <c r="N57" s="13" t="s">
        <v>57</v>
      </c>
      <c r="O57" s="12">
        <v>95925299</v>
      </c>
      <c r="P57" s="13" t="s">
        <v>58</v>
      </c>
      <c r="Q57" s="41">
        <v>95925299</v>
      </c>
    </row>
    <row r="58" spans="1:17" ht="105" x14ac:dyDescent="0.25">
      <c r="A58" s="11"/>
      <c r="B58" s="37" t="s">
        <v>299</v>
      </c>
      <c r="C58" s="9" t="s">
        <v>18</v>
      </c>
      <c r="D58" s="33">
        <v>44358</v>
      </c>
      <c r="E58" s="10">
        <v>44385</v>
      </c>
      <c r="F58" s="45" t="s">
        <v>296</v>
      </c>
      <c r="G58" s="12" t="s">
        <v>297</v>
      </c>
      <c r="H58" s="16" t="s">
        <v>298</v>
      </c>
      <c r="I58" s="22" t="s">
        <v>22</v>
      </c>
      <c r="J58" s="27" t="s">
        <v>300</v>
      </c>
      <c r="K58" s="16"/>
      <c r="L58" s="16"/>
      <c r="M58" s="53" t="s">
        <v>314</v>
      </c>
      <c r="N58" s="34" t="s">
        <v>57</v>
      </c>
      <c r="O58" s="27" t="s">
        <v>300</v>
      </c>
      <c r="P58" s="13" t="s">
        <v>58</v>
      </c>
      <c r="Q58" s="25" t="s">
        <v>315</v>
      </c>
    </row>
    <row r="59" spans="1:17" ht="105" x14ac:dyDescent="0.25">
      <c r="A59" s="11">
        <v>59</v>
      </c>
      <c r="B59" s="14" t="s">
        <v>268</v>
      </c>
      <c r="C59" s="11" t="s">
        <v>18</v>
      </c>
      <c r="D59" s="10">
        <v>44180</v>
      </c>
      <c r="E59" s="28">
        <v>44239</v>
      </c>
      <c r="F59" s="46" t="s">
        <v>269</v>
      </c>
      <c r="G59" s="13" t="s">
        <v>270</v>
      </c>
      <c r="H59" s="16" t="s">
        <v>212</v>
      </c>
      <c r="I59" s="22" t="s">
        <v>22</v>
      </c>
      <c r="J59" s="39">
        <v>18897285.48</v>
      </c>
      <c r="K59" s="15"/>
      <c r="L59" s="13"/>
      <c r="M59" s="53" t="s">
        <v>314</v>
      </c>
      <c r="N59" s="34" t="s">
        <v>57</v>
      </c>
      <c r="O59" s="39">
        <v>18897285.48</v>
      </c>
      <c r="P59" s="13" t="s">
        <v>58</v>
      </c>
      <c r="Q59" s="40">
        <v>18897285.48</v>
      </c>
    </row>
    <row r="60" spans="1:17" ht="105" x14ac:dyDescent="0.25">
      <c r="A60" s="11">
        <v>60</v>
      </c>
      <c r="B60" s="14" t="s">
        <v>271</v>
      </c>
      <c r="C60" s="11" t="s">
        <v>18</v>
      </c>
      <c r="D60" s="10">
        <v>43374</v>
      </c>
      <c r="E60" s="28">
        <v>44258</v>
      </c>
      <c r="F60" s="50" t="s">
        <v>272</v>
      </c>
      <c r="G60" s="11" t="s">
        <v>273</v>
      </c>
      <c r="H60" s="16" t="s">
        <v>212</v>
      </c>
      <c r="I60" s="22" t="s">
        <v>22</v>
      </c>
      <c r="J60" s="12" t="s">
        <v>278</v>
      </c>
      <c r="K60" s="13"/>
      <c r="L60" s="13"/>
      <c r="M60" s="53" t="s">
        <v>314</v>
      </c>
      <c r="N60" s="13" t="s">
        <v>24</v>
      </c>
      <c r="O60" s="12" t="s">
        <v>278</v>
      </c>
      <c r="P60" s="13" t="s">
        <v>25</v>
      </c>
      <c r="Q60" s="42" t="s">
        <v>278</v>
      </c>
    </row>
    <row r="61" spans="1:17" ht="30" customHeight="1" x14ac:dyDescent="0.25">
      <c r="A61" s="11">
        <v>61</v>
      </c>
      <c r="B61" s="14" t="s">
        <v>276</v>
      </c>
      <c r="C61" s="11" t="s">
        <v>267</v>
      </c>
      <c r="D61" s="10">
        <v>44146</v>
      </c>
      <c r="E61" s="28">
        <v>44425</v>
      </c>
      <c r="F61" s="50" t="s">
        <v>274</v>
      </c>
      <c r="G61" s="11" t="s">
        <v>275</v>
      </c>
      <c r="H61" s="16" t="s">
        <v>279</v>
      </c>
      <c r="I61" s="22" t="s">
        <v>22</v>
      </c>
      <c r="J61" s="12" t="s">
        <v>277</v>
      </c>
      <c r="K61" s="13" t="s">
        <v>331</v>
      </c>
      <c r="L61" s="13"/>
      <c r="M61" s="53" t="s">
        <v>280</v>
      </c>
      <c r="N61" s="35" t="s">
        <v>31</v>
      </c>
      <c r="O61" s="12" t="s">
        <v>277</v>
      </c>
      <c r="P61" s="13" t="s">
        <v>32</v>
      </c>
      <c r="Q61" s="42" t="s">
        <v>277</v>
      </c>
    </row>
    <row r="62" spans="1:17" ht="33" customHeight="1" x14ac:dyDescent="0.25">
      <c r="A62" s="11">
        <v>62</v>
      </c>
      <c r="B62" s="14" t="s">
        <v>282</v>
      </c>
      <c r="C62" s="11" t="s">
        <v>267</v>
      </c>
      <c r="D62" s="30">
        <v>43748</v>
      </c>
      <c r="E62" s="28">
        <v>44396</v>
      </c>
      <c r="F62" s="45" t="s">
        <v>281</v>
      </c>
      <c r="G62" s="11" t="s">
        <v>283</v>
      </c>
      <c r="H62" s="16" t="s">
        <v>212</v>
      </c>
      <c r="I62" s="22" t="s">
        <v>22</v>
      </c>
      <c r="J62" s="38">
        <v>35000000</v>
      </c>
      <c r="K62" s="13"/>
      <c r="L62" s="13"/>
      <c r="M62" s="53" t="s">
        <v>314</v>
      </c>
      <c r="N62" s="13" t="s">
        <v>24</v>
      </c>
      <c r="O62" s="38">
        <v>35000000</v>
      </c>
      <c r="P62" s="13" t="s">
        <v>25</v>
      </c>
      <c r="Q62" s="44">
        <v>35000000</v>
      </c>
    </row>
    <row r="63" spans="1:17" ht="105" x14ac:dyDescent="0.25">
      <c r="A63" s="11">
        <v>63</v>
      </c>
      <c r="B63" s="14" t="s">
        <v>288</v>
      </c>
      <c r="C63" s="11" t="s">
        <v>287</v>
      </c>
      <c r="D63" s="29">
        <v>44166</v>
      </c>
      <c r="E63" s="28">
        <v>44419</v>
      </c>
      <c r="F63" s="47" t="s">
        <v>284</v>
      </c>
      <c r="G63" s="11" t="s">
        <v>285</v>
      </c>
      <c r="H63" s="16" t="s">
        <v>286</v>
      </c>
      <c r="I63" s="22" t="s">
        <v>22</v>
      </c>
      <c r="J63" s="31">
        <v>1500000000</v>
      </c>
      <c r="K63" s="13"/>
      <c r="L63" s="13"/>
      <c r="M63" s="53" t="s">
        <v>314</v>
      </c>
      <c r="N63" s="13" t="s">
        <v>24</v>
      </c>
      <c r="O63" s="31">
        <v>1500000000</v>
      </c>
      <c r="P63" s="13" t="s">
        <v>25</v>
      </c>
      <c r="Q63" s="43">
        <v>1500000000</v>
      </c>
    </row>
    <row r="64" spans="1:17" ht="105" x14ac:dyDescent="0.25">
      <c r="A64" s="11">
        <v>64</v>
      </c>
      <c r="B64" s="14" t="s">
        <v>293</v>
      </c>
      <c r="C64" s="11" t="s">
        <v>287</v>
      </c>
      <c r="D64" s="32">
        <v>44266</v>
      </c>
      <c r="E64" s="28">
        <v>44462</v>
      </c>
      <c r="F64" s="47" t="s">
        <v>289</v>
      </c>
      <c r="G64" s="11" t="s">
        <v>291</v>
      </c>
      <c r="H64" s="16" t="s">
        <v>212</v>
      </c>
      <c r="I64" s="22" t="s">
        <v>22</v>
      </c>
      <c r="J64" s="13" t="s">
        <v>295</v>
      </c>
      <c r="K64" s="13"/>
      <c r="L64" s="13"/>
      <c r="M64" s="53" t="s">
        <v>314</v>
      </c>
      <c r="N64" s="13" t="s">
        <v>24</v>
      </c>
      <c r="O64" s="13" t="s">
        <v>295</v>
      </c>
      <c r="P64" s="13" t="s">
        <v>25</v>
      </c>
      <c r="Q64" s="26" t="s">
        <v>295</v>
      </c>
    </row>
    <row r="65" spans="1:17" ht="105" x14ac:dyDescent="0.25">
      <c r="A65" s="11">
        <v>65</v>
      </c>
      <c r="B65" s="14" t="s">
        <v>294</v>
      </c>
      <c r="C65" s="11" t="s">
        <v>18</v>
      </c>
      <c r="D65" s="32">
        <v>44480</v>
      </c>
      <c r="E65" s="28">
        <v>44480</v>
      </c>
      <c r="F65" s="47" t="s">
        <v>290</v>
      </c>
      <c r="G65" s="11" t="s">
        <v>292</v>
      </c>
      <c r="H65" s="16" t="s">
        <v>212</v>
      </c>
      <c r="I65" s="22" t="s">
        <v>22</v>
      </c>
      <c r="J65" s="38">
        <v>21111382</v>
      </c>
      <c r="K65" s="13"/>
      <c r="L65" s="13"/>
      <c r="M65" s="53" t="s">
        <v>314</v>
      </c>
      <c r="N65" s="13" t="s">
        <v>24</v>
      </c>
      <c r="O65" s="38">
        <v>21111382</v>
      </c>
      <c r="P65" s="13" t="s">
        <v>25</v>
      </c>
      <c r="Q65" s="44">
        <v>21111382</v>
      </c>
    </row>
    <row r="66" spans="1:17" ht="105" x14ac:dyDescent="0.25">
      <c r="A66" s="11">
        <v>66</v>
      </c>
      <c r="B66" s="14" t="s">
        <v>303</v>
      </c>
      <c r="C66" s="11" t="s">
        <v>287</v>
      </c>
      <c r="D66" s="32">
        <v>44169</v>
      </c>
      <c r="E66" s="28">
        <v>44494</v>
      </c>
      <c r="F66" s="50" t="s">
        <v>301</v>
      </c>
      <c r="G66" s="13" t="s">
        <v>302</v>
      </c>
      <c r="H66" s="16" t="s">
        <v>298</v>
      </c>
      <c r="I66" s="22" t="s">
        <v>22</v>
      </c>
      <c r="J66" s="38">
        <v>790022700</v>
      </c>
      <c r="K66" s="13"/>
      <c r="L66" s="13"/>
      <c r="M66" s="53" t="s">
        <v>316</v>
      </c>
      <c r="N66" s="13" t="s">
        <v>24</v>
      </c>
      <c r="O66" s="38">
        <v>790022700</v>
      </c>
      <c r="P66" s="13" t="s">
        <v>25</v>
      </c>
      <c r="Q66" s="44">
        <v>790022700</v>
      </c>
    </row>
    <row r="67" spans="1:17" ht="105" x14ac:dyDescent="0.25">
      <c r="A67" s="11">
        <v>67</v>
      </c>
      <c r="B67" s="14" t="s">
        <v>307</v>
      </c>
      <c r="C67" s="11" t="s">
        <v>287</v>
      </c>
      <c r="D67" s="32">
        <v>44106</v>
      </c>
      <c r="E67" s="28">
        <v>44592</v>
      </c>
      <c r="F67" s="50" t="s">
        <v>305</v>
      </c>
      <c r="G67" s="11" t="s">
        <v>306</v>
      </c>
      <c r="H67" s="16" t="s">
        <v>298</v>
      </c>
      <c r="I67" s="22" t="s">
        <v>22</v>
      </c>
      <c r="J67" s="13" t="s">
        <v>308</v>
      </c>
      <c r="K67" s="13"/>
      <c r="L67" s="13"/>
      <c r="M67" s="53" t="s">
        <v>317</v>
      </c>
      <c r="N67" s="34" t="s">
        <v>57</v>
      </c>
      <c r="O67" s="13" t="s">
        <v>308</v>
      </c>
      <c r="P67" s="13" t="s">
        <v>58</v>
      </c>
      <c r="Q67" s="26" t="s">
        <v>308</v>
      </c>
    </row>
    <row r="68" spans="1:17" ht="105" x14ac:dyDescent="0.25">
      <c r="A68" s="11">
        <v>68</v>
      </c>
      <c r="B68" s="14" t="s">
        <v>309</v>
      </c>
      <c r="C68" s="11" t="s">
        <v>18</v>
      </c>
      <c r="D68" s="32">
        <v>44733</v>
      </c>
      <c r="E68" s="28">
        <v>44797</v>
      </c>
      <c r="F68" s="50" t="s">
        <v>304</v>
      </c>
      <c r="G68" s="13" t="s">
        <v>310</v>
      </c>
      <c r="H68" s="16" t="s">
        <v>298</v>
      </c>
      <c r="I68" s="22" t="s">
        <v>22</v>
      </c>
      <c r="J68" s="38">
        <v>132561238</v>
      </c>
      <c r="K68" s="13"/>
      <c r="L68" s="13"/>
      <c r="M68" s="53" t="s">
        <v>318</v>
      </c>
      <c r="N68" s="13" t="s">
        <v>24</v>
      </c>
      <c r="O68" s="38">
        <v>132561238</v>
      </c>
      <c r="P68" s="13" t="s">
        <v>25</v>
      </c>
      <c r="Q68" s="44">
        <v>132561238</v>
      </c>
    </row>
    <row r="69" spans="1:17" x14ac:dyDescent="0.25">
      <c r="B69" s="21"/>
    </row>
    <row r="70" spans="1:17" x14ac:dyDescent="0.25">
      <c r="B70" s="21"/>
    </row>
    <row r="71" spans="1:17" x14ac:dyDescent="0.25">
      <c r="B71" s="21"/>
    </row>
    <row r="72" spans="1:17" x14ac:dyDescent="0.25">
      <c r="B72" s="21"/>
    </row>
    <row r="73" spans="1:17" x14ac:dyDescent="0.25">
      <c r="B73" s="21"/>
    </row>
    <row r="74" spans="1:17" x14ac:dyDescent="0.25">
      <c r="B74" s="21"/>
    </row>
    <row r="75" spans="1:17" x14ac:dyDescent="0.25">
      <c r="B75" s="21"/>
    </row>
    <row r="76" spans="1:17" x14ac:dyDescent="0.25">
      <c r="B76" s="21"/>
    </row>
    <row r="77" spans="1:17" x14ac:dyDescent="0.25">
      <c r="B77" s="21"/>
    </row>
    <row r="78" spans="1:17" x14ac:dyDescent="0.25">
      <c r="B78" s="21"/>
    </row>
    <row r="79" spans="1:17" x14ac:dyDescent="0.25">
      <c r="B79" s="21"/>
    </row>
    <row r="80" spans="1:17" x14ac:dyDescent="0.25">
      <c r="B80" s="21"/>
    </row>
    <row r="81" spans="2:2" x14ac:dyDescent="0.25">
      <c r="B81" s="21"/>
    </row>
    <row r="82" spans="2:2" x14ac:dyDescent="0.25">
      <c r="B82" s="21"/>
    </row>
    <row r="83" spans="2:2" x14ac:dyDescent="0.25">
      <c r="B83" s="21"/>
    </row>
    <row r="84" spans="2:2" x14ac:dyDescent="0.25">
      <c r="B84" s="21"/>
    </row>
    <row r="85" spans="2:2" x14ac:dyDescent="0.25">
      <c r="B85" s="21"/>
    </row>
    <row r="86" spans="2:2" x14ac:dyDescent="0.25">
      <c r="B86" s="21"/>
    </row>
    <row r="87" spans="2:2" x14ac:dyDescent="0.25">
      <c r="B87" s="21"/>
    </row>
    <row r="88" spans="2:2" x14ac:dyDescent="0.25">
      <c r="B88" s="21"/>
    </row>
    <row r="89" spans="2:2" x14ac:dyDescent="0.25">
      <c r="B89" s="21"/>
    </row>
    <row r="90" spans="2:2" x14ac:dyDescent="0.25">
      <c r="B90" s="21"/>
    </row>
  </sheetData>
  <hyperlinks>
    <hyperlink ref="M9" r:id="rId1" display="https://www.monolegal.co/Panel" xr:uid="{00000000-0004-0000-00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 VivoBook</dc:creator>
  <cp:lastModifiedBy>Ludy Maryory Pizza Moreno</cp:lastModifiedBy>
  <dcterms:created xsi:type="dcterms:W3CDTF">2022-11-16T15:32:25Z</dcterms:created>
  <dcterms:modified xsi:type="dcterms:W3CDTF">2022-11-16T22:46:46Z</dcterms:modified>
</cp:coreProperties>
</file>